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FPC-Clerk\Documents\Falfield Parish Council\Finance\Accounts\FPC - Finances 2023-2024\Audits\External Audit\Website display\"/>
    </mc:Choice>
  </mc:AlternateContent>
  <xr:revisionPtr revIDLastSave="0" documentId="13_ncr:1_{121AB0DE-699A-4FBE-B1E0-9D9BE788CEA3}" xr6:coauthVersionLast="47" xr6:coauthVersionMax="47" xr10:uidLastSave="{00000000-0000-0000-0000-000000000000}"/>
  <bookViews>
    <workbookView xWindow="-108" yWindow="-108" windowWidth="23256" windowHeight="12456" tabRatio="874" firstSheet="1" activeTab="8" xr2:uid="{00000000-000D-0000-FFFF-FFFF00000000}"/>
  </bookViews>
  <sheets>
    <sheet name="Accounting Statement" sheetId="13" r:id="rId1"/>
    <sheet name="Box 2 Precept" sheetId="1" r:id="rId2"/>
    <sheet name="Box 3 Receipts" sheetId="7" r:id="rId3"/>
    <sheet name="Box 4 Staff costs" sheetId="8" r:id="rId4"/>
    <sheet name="Box 5 Loan repayments" sheetId="9" r:id="rId5"/>
    <sheet name="Box 6 Payments" sheetId="10" r:id="rId6"/>
    <sheet name="Reserves" sheetId="14" r:id="rId7"/>
    <sheet name="Box 9 Fixed assets" sheetId="11" r:id="rId8"/>
    <sheet name="Box 10 Borrowings" sheetId="1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4" l="1"/>
  <c r="D29" i="11"/>
  <c r="D38" i="11"/>
  <c r="D37" i="11"/>
  <c r="D36" i="11"/>
  <c r="D35" i="11"/>
  <c r="D34" i="11"/>
  <c r="D25" i="11" l="1"/>
  <c r="D26" i="11"/>
  <c r="D27" i="11"/>
  <c r="D28" i="11"/>
  <c r="D30" i="11"/>
  <c r="D14" i="11"/>
  <c r="D15" i="11"/>
  <c r="D16" i="11"/>
  <c r="D17" i="11"/>
  <c r="D18" i="11"/>
  <c r="D19" i="11"/>
  <c r="D20" i="11"/>
  <c r="D21" i="11"/>
  <c r="D22" i="11"/>
  <c r="D23" i="11"/>
  <c r="D24" i="11"/>
  <c r="D31" i="11"/>
  <c r="D32" i="11"/>
  <c r="D33" i="11"/>
  <c r="D40" i="11"/>
  <c r="D41" i="11"/>
  <c r="E48" i="11"/>
  <c r="C48" i="11"/>
  <c r="C54" i="11"/>
  <c r="B54" i="11"/>
  <c r="D53" i="11"/>
  <c r="D52" i="11"/>
  <c r="D51" i="11"/>
  <c r="C13" i="13"/>
  <c r="D13" i="13"/>
  <c r="C4" i="14" s="1"/>
  <c r="F20" i="14"/>
  <c r="F17" i="14"/>
  <c r="E4" i="14"/>
  <c r="F8" i="13"/>
  <c r="H8" i="13" s="1"/>
  <c r="E17" i="13"/>
  <c r="G17" i="13"/>
  <c r="E16" i="13"/>
  <c r="G16" i="13" s="1"/>
  <c r="E9" i="13"/>
  <c r="G9" i="13" s="1"/>
  <c r="E10" i="13"/>
  <c r="G10" i="13" s="1"/>
  <c r="E11" i="13"/>
  <c r="G11" i="13" s="1"/>
  <c r="J11" i="13" s="1"/>
  <c r="E12" i="13"/>
  <c r="G12" i="13" s="1"/>
  <c r="J12" i="13" s="1"/>
  <c r="E8" i="13"/>
  <c r="G8" i="13" s="1"/>
  <c r="F17" i="13"/>
  <c r="H17" i="13"/>
  <c r="F16" i="13"/>
  <c r="H16" i="13" s="1"/>
  <c r="F9" i="13"/>
  <c r="H9" i="13" s="1"/>
  <c r="F10" i="13"/>
  <c r="H10" i="13" s="1"/>
  <c r="F11" i="13"/>
  <c r="H11" i="13"/>
  <c r="F12" i="13"/>
  <c r="H12" i="13" s="1"/>
  <c r="E4" i="12"/>
  <c r="E7" i="12" s="1"/>
  <c r="C4" i="12"/>
  <c r="E4" i="11"/>
  <c r="C4" i="11"/>
  <c r="E4" i="10"/>
  <c r="E6" i="10" s="1"/>
  <c r="C4" i="10"/>
  <c r="E4" i="9"/>
  <c r="C4" i="9"/>
  <c r="E7" i="9" s="1"/>
  <c r="F7" i="9" s="1"/>
  <c r="E4" i="8"/>
  <c r="C4" i="8"/>
  <c r="E4" i="7"/>
  <c r="E7" i="7" s="1"/>
  <c r="F7" i="7" s="1"/>
  <c r="C4" i="7"/>
  <c r="C4" i="1"/>
  <c r="E4" i="1"/>
  <c r="E6" i="1" s="1"/>
  <c r="C19" i="12"/>
  <c r="B19" i="12"/>
  <c r="D18" i="12"/>
  <c r="D17" i="12"/>
  <c r="D16" i="12"/>
  <c r="D15" i="12"/>
  <c r="D14" i="12"/>
  <c r="D13" i="12"/>
  <c r="D12" i="12"/>
  <c r="F7" i="12" s="1"/>
  <c r="C42" i="11"/>
  <c r="B42" i="11"/>
  <c r="D13" i="11"/>
  <c r="C29" i="10"/>
  <c r="B29" i="10"/>
  <c r="D28" i="10"/>
  <c r="D27" i="10"/>
  <c r="D26" i="10"/>
  <c r="D25" i="10"/>
  <c r="D24" i="10"/>
  <c r="D23" i="10"/>
  <c r="D22" i="10"/>
  <c r="D21" i="10"/>
  <c r="D20" i="10"/>
  <c r="D19" i="10"/>
  <c r="D18" i="10"/>
  <c r="D17" i="10"/>
  <c r="D16" i="10"/>
  <c r="D15" i="10"/>
  <c r="D14" i="10"/>
  <c r="C27" i="9"/>
  <c r="B27" i="9"/>
  <c r="D26" i="9"/>
  <c r="D25" i="9"/>
  <c r="D24" i="9"/>
  <c r="D23" i="9"/>
  <c r="D22" i="9"/>
  <c r="D21" i="9"/>
  <c r="D20" i="9"/>
  <c r="D19" i="9"/>
  <c r="D18" i="9"/>
  <c r="D17" i="9"/>
  <c r="D16" i="9"/>
  <c r="D15" i="9"/>
  <c r="D14" i="9"/>
  <c r="D13" i="9"/>
  <c r="D12" i="9"/>
  <c r="D27" i="9" s="1"/>
  <c r="C28" i="8"/>
  <c r="B28" i="8"/>
  <c r="D27" i="8"/>
  <c r="D26" i="8"/>
  <c r="D25" i="8"/>
  <c r="D24" i="8"/>
  <c r="D23" i="8"/>
  <c r="D22" i="8"/>
  <c r="D21" i="8"/>
  <c r="D20" i="8"/>
  <c r="D19" i="8"/>
  <c r="D18" i="8"/>
  <c r="D17" i="8"/>
  <c r="D16" i="8"/>
  <c r="D15" i="8"/>
  <c r="D14" i="8"/>
  <c r="D13" i="8"/>
  <c r="C30" i="7"/>
  <c r="B30" i="7"/>
  <c r="D15" i="7"/>
  <c r="D29" i="7"/>
  <c r="D28" i="7"/>
  <c r="D27" i="7"/>
  <c r="D26" i="7"/>
  <c r="D25" i="7"/>
  <c r="D24" i="7"/>
  <c r="D23" i="7"/>
  <c r="D22" i="7"/>
  <c r="D21" i="7"/>
  <c r="D20" i="7"/>
  <c r="D19" i="7"/>
  <c r="D18" i="7"/>
  <c r="D17" i="7"/>
  <c r="D16" i="7"/>
  <c r="D14" i="1"/>
  <c r="D15" i="1"/>
  <c r="D16" i="1"/>
  <c r="D17" i="1"/>
  <c r="D18" i="1"/>
  <c r="D19" i="1"/>
  <c r="C26" i="1"/>
  <c r="B26" i="1"/>
  <c r="D12" i="1"/>
  <c r="D13" i="1"/>
  <c r="D26" i="1" s="1"/>
  <c r="D20" i="1"/>
  <c r="D21" i="1"/>
  <c r="D22" i="1"/>
  <c r="D23" i="1"/>
  <c r="D24" i="1"/>
  <c r="D25" i="1"/>
  <c r="E7" i="10"/>
  <c r="F7" i="10" s="1"/>
  <c r="E6" i="12"/>
  <c r="D19" i="12"/>
  <c r="D28" i="8"/>
  <c r="J10" i="13" l="1"/>
  <c r="D54" i="11"/>
  <c r="E6" i="11"/>
  <c r="D42" i="11"/>
  <c r="D29" i="10"/>
  <c r="D30" i="7"/>
  <c r="J17" i="13"/>
  <c r="J16" i="13"/>
  <c r="E7" i="11"/>
  <c r="F7" i="11" s="1"/>
  <c r="E6" i="9"/>
  <c r="E7" i="8"/>
  <c r="F7" i="8" s="1"/>
  <c r="E6" i="8"/>
  <c r="E6" i="7"/>
  <c r="J9" i="13"/>
  <c r="E7" i="1"/>
  <c r="F7" i="1" s="1"/>
  <c r="J8" i="13"/>
</calcChain>
</file>

<file path=xl/sharedStrings.xml><?xml version="1.0" encoding="utf-8"?>
<sst xmlns="http://schemas.openxmlformats.org/spreadsheetml/2006/main" count="231" uniqueCount="120">
  <si>
    <t>By completing this box, the figures will pull through to the relevant tabs of the workbook to assist you in reporting on the significant variances</t>
  </si>
  <si>
    <t>Year ending</t>
  </si>
  <si>
    <t>Notes and guidance</t>
  </si>
  <si>
    <t>Explanation required</t>
  </si>
  <si>
    <t>Variance £</t>
  </si>
  <si>
    <t>Variance %</t>
  </si>
  <si>
    <t>Please round all figures to nearest £1.  Do not leave any boxes blank and report £0 or Nil balances.  All figures must agree to underlying financial records.</t>
  </si>
  <si>
    <t>1. Balances brought forward</t>
  </si>
  <si>
    <t>Total balances and reserves at the beginning of the year as recorded in the financial records.  Value must agree to Box 7 of previous year</t>
  </si>
  <si>
    <t>2. (+) Precept or Rates and Levies</t>
  </si>
  <si>
    <t>Total amount of precept (or for IDBs rates and levies) received or receivable in the year. Exclude any grants received.</t>
  </si>
  <si>
    <t>3. (+) Total other receipts</t>
  </si>
  <si>
    <t>Total income or receipts as recorded in the cashbook less the precept or rates/levies received (line 2). Include any grants received.</t>
  </si>
  <si>
    <t>4. (-) Staff costs</t>
  </si>
  <si>
    <t>Total expenditure or payments made to and on behalf of all employees.  Include gross salaries and wages, employers NI contirbutions, employers pension contributions, gratuities and severance payments.</t>
  </si>
  <si>
    <t>5. (-) Loan interest/capital repayments</t>
  </si>
  <si>
    <t>Total expenditure of payments of capital and interest made during the year on the authority's borrowings (if any).</t>
  </si>
  <si>
    <t>6. (-) All other payments</t>
  </si>
  <si>
    <t>Total expenditure or payments as recorded in the cashbook less staff costs (line 4) and loan interest/capital repayments (line 5).</t>
  </si>
  <si>
    <t>7. (=) Balances carried forward</t>
  </si>
  <si>
    <t>Total balances and reserves at the end of the year.  Must equal (1+2+3) - (4+5+6).</t>
  </si>
  <si>
    <t>Please explain in the Reserves tab</t>
  </si>
  <si>
    <t>Bal c/f checker</t>
  </si>
  <si>
    <t>8. Total value of cash and short term investments</t>
  </si>
  <si>
    <r>
      <t xml:space="preserve">The sum of all current and deposit bank accounts, cash holdings and short term investments held as at 31 March - </t>
    </r>
    <r>
      <rPr>
        <b/>
        <sz val="11"/>
        <color theme="1"/>
        <rFont val="Calibri"/>
        <family val="2"/>
        <scheme val="minor"/>
      </rPr>
      <t>to agree with bank reconciliation.</t>
    </r>
  </si>
  <si>
    <t>9. Total fixed assets plus long term investments and assets</t>
  </si>
  <si>
    <t>The value of all the property the authority owns - it is made up of all its fixed assets and long term investments as at 31 March.</t>
  </si>
  <si>
    <t>10. Total borrowings</t>
  </si>
  <si>
    <t>The outstanding capital balances as at 31 March of all loans from third parties (including PWLB).</t>
  </si>
  <si>
    <t>Precept or rates and levies</t>
  </si>
  <si>
    <t>2022/23</t>
  </si>
  <si>
    <t>2023/24</t>
  </si>
  <si>
    <t>Difference</t>
  </si>
  <si>
    <t>% Change</t>
  </si>
  <si>
    <t>Use the table below to breakdown your explanation</t>
  </si>
  <si>
    <t>2022/23       £</t>
  </si>
  <si>
    <t>2023/24       £</t>
  </si>
  <si>
    <t>Explanation (Ensure each explanation is quantified)</t>
  </si>
  <si>
    <t>Total</t>
  </si>
  <si>
    <t>Enter more lines as appropriate</t>
  </si>
  <si>
    <t>Other receipts</t>
  </si>
  <si>
    <t>(consider any fixed assets that have been sold and ensure reflected in explanation in box 9 fixed assets)</t>
  </si>
  <si>
    <t>Please ensure you complete the value for both years, please do not provide the movement only.</t>
  </si>
  <si>
    <t>Staff costs</t>
  </si>
  <si>
    <t>Identify and quantify, changes in head count, pay awards, change in hours, please provide a value</t>
  </si>
  <si>
    <t>Loan interest &amp; capital repayments</t>
  </si>
  <si>
    <t>All other payments</t>
  </si>
  <si>
    <t>(consider any fixed assets that have been purchased and reflect in explanation in box 9 fixed assets)</t>
  </si>
  <si>
    <t>Is this purchase an asset and reflected in Box 9</t>
  </si>
  <si>
    <t>Reserves</t>
  </si>
  <si>
    <t>Box 7</t>
  </si>
  <si>
    <t>Precept</t>
  </si>
  <si>
    <t>£</t>
  </si>
  <si>
    <t>Earmarked reserves:</t>
  </si>
  <si>
    <t>General reserve</t>
  </si>
  <si>
    <t>Total reserves (must agree to Box 7)</t>
  </si>
  <si>
    <t>Total fixed assets inc. long term investments</t>
  </si>
  <si>
    <t>(include any new additions or sold assets which should be reflected in other receipts or other payments)</t>
  </si>
  <si>
    <t>Fixed assets</t>
  </si>
  <si>
    <t>Is this asset movement reflected in Box 3 or Box 6</t>
  </si>
  <si>
    <t>If No please explain why</t>
  </si>
  <si>
    <t>Long Term investments</t>
  </si>
  <si>
    <t>Please provide value of investments held at each year end</t>
  </si>
  <si>
    <t>Total borrowings</t>
  </si>
  <si>
    <t>Please provide 3rd party confirmation if a non PWLB loan</t>
  </si>
  <si>
    <t>Interest on capitol</t>
  </si>
  <si>
    <t>Donations</t>
  </si>
  <si>
    <t>Refund of advance made to contractor who subsequently died before work was started</t>
  </si>
  <si>
    <t>Rentals</t>
  </si>
  <si>
    <t>Community Infrastructure Levy</t>
  </si>
  <si>
    <t>Election costs</t>
  </si>
  <si>
    <t>Audits</t>
  </si>
  <si>
    <t>Insurance</t>
  </si>
  <si>
    <t>Subscriptions</t>
  </si>
  <si>
    <t>Office, administration and website costs (including hire of room for meetings)</t>
  </si>
  <si>
    <t>General Maintenance and grass cutting</t>
  </si>
  <si>
    <t>Utilities</t>
  </si>
  <si>
    <t>Travel</t>
  </si>
  <si>
    <t>Donantions under Section 137</t>
  </si>
  <si>
    <t>Grants from Community Infrastructure levy</t>
  </si>
  <si>
    <t>Expenditure from Community Infrastructre Levy</t>
  </si>
  <si>
    <t>VAT paid</t>
  </si>
  <si>
    <t>Miscellaneous</t>
  </si>
  <si>
    <t>Addition and replacement of assets</t>
  </si>
  <si>
    <t>Election expenses</t>
  </si>
  <si>
    <t>Training / Meetings</t>
  </si>
  <si>
    <t>Replacement of assets</t>
  </si>
  <si>
    <t>Maintenance of Assets</t>
  </si>
  <si>
    <t>CIL income</t>
  </si>
  <si>
    <t>VAT Refund (</t>
  </si>
  <si>
    <t>Mendip 8ft Wooden Bench (Jubilee Seat)</t>
  </si>
  <si>
    <t xml:space="preserve">Bench  - Concrete supports - wooden slats - 50th Anniversary  WWII </t>
  </si>
  <si>
    <t xml:space="preserve">Bench - Concrete supports - wooden slats - Falfield Parish Council Centenary      </t>
  </si>
  <si>
    <t>Wooden Bench 1 of 2</t>
  </si>
  <si>
    <t>Wooden Bench 2 of 2</t>
  </si>
  <si>
    <t>Teak Charles III Coronation Bench</t>
  </si>
  <si>
    <t>Wooden Picnic Bench</t>
  </si>
  <si>
    <t>Yes</t>
  </si>
  <si>
    <t>War Memorial</t>
  </si>
  <si>
    <t>Bus Shelter - Stone construction</t>
  </si>
  <si>
    <t>Concrete base for picnic bench</t>
  </si>
  <si>
    <t xml:space="preserve"> Gates + PostsGates - 3ft 6" x 2ft &amp; 3ft 6" x 3ft
Posts - 6"x6"</t>
  </si>
  <si>
    <t>Wooden Fence approx 21 metres in length</t>
  </si>
  <si>
    <t>Village Green  (375.43 m3)</t>
  </si>
  <si>
    <t>3-bay AF30 6A4 Multi-bay Contemporary Notic3-bay AF30 6A4 Multi-bay Contemporary Notice Board, Single-sided</t>
  </si>
  <si>
    <t>Defibrilator &amp; Cabinet</t>
  </si>
  <si>
    <t>Initia Series 15.6" Laptop (PC Specialists)</t>
  </si>
  <si>
    <t>HP OfficeJet 8012</t>
  </si>
  <si>
    <t>Fellowes M-8C Cross Shredder</t>
  </si>
  <si>
    <t>30 Childrens High Vis Bibs</t>
  </si>
  <si>
    <t>BENQ Projector</t>
  </si>
  <si>
    <t>Wooden Noticeboard - 2*9A4 + 1 lockable door *</t>
  </si>
  <si>
    <t>Scrapped</t>
  </si>
  <si>
    <t xml:space="preserve">Scrapped and replaced </t>
  </si>
  <si>
    <t>Below Asset Policy threshold value to be included on Asset Register</t>
  </si>
  <si>
    <t>A new Asset Policy was put in place in the current financial year. This Policy uses the criterion by which asset valuation will be decided for first registration on the Asset Register is at acquisition cost. 
Also as per Section 2.3 of the policy  assets with a purchase or resale value of less £250 fall outside of the defination for inclusion on the register</t>
  </si>
  <si>
    <t xml:space="preserve">£1,072.27(2022/23) £6220.27 (2024/25 April to Oct </t>
  </si>
  <si>
    <t>Village Hall Lease</t>
  </si>
  <si>
    <t>.</t>
  </si>
  <si>
    <t>FALFIELD PARISH COUNCIL - Accounting statements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</si>
</sst>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20" x14ac:knownFonts="1">
    <font>
      <sz val="11"/>
      <color theme="1"/>
      <name val="Calibri"/>
      <family val="2"/>
      <scheme val="minor"/>
    </font>
    <font>
      <i/>
      <sz val="8"/>
      <color theme="1"/>
      <name val="Calibri"/>
      <family val="2"/>
      <scheme val="minor"/>
    </font>
    <font>
      <b/>
      <i/>
      <sz val="11"/>
      <color theme="1"/>
      <name val="Calibri"/>
      <family val="2"/>
      <scheme val="minor"/>
    </font>
    <font>
      <b/>
      <sz val="10"/>
      <color theme="1"/>
      <name val="Calibri"/>
      <family val="2"/>
      <scheme val="minor"/>
    </font>
    <font>
      <sz val="11"/>
      <color theme="1"/>
      <name val="Calibri"/>
      <family val="2"/>
      <scheme val="minor"/>
    </font>
    <font>
      <b/>
      <i/>
      <sz val="8"/>
      <color rgb="FFFF0000"/>
      <name val="Calibri"/>
      <family val="2"/>
      <scheme val="minor"/>
    </font>
    <font>
      <b/>
      <sz val="11"/>
      <color theme="1"/>
      <name val="Calibri"/>
      <family val="2"/>
      <scheme val="minor"/>
    </font>
    <font>
      <sz val="11"/>
      <name val="Calibri"/>
      <family val="2"/>
      <scheme val="minor"/>
    </font>
    <font>
      <b/>
      <i/>
      <sz val="11"/>
      <name val="Calibri"/>
      <family val="2"/>
      <scheme val="minor"/>
    </font>
    <font>
      <i/>
      <sz val="11"/>
      <color theme="1"/>
      <name val="Calibri"/>
      <family val="2"/>
      <scheme val="minor"/>
    </font>
    <font>
      <b/>
      <u/>
      <sz val="11"/>
      <color theme="1"/>
      <name val="Calibri"/>
      <family val="2"/>
      <scheme val="minor"/>
    </font>
    <font>
      <b/>
      <i/>
      <sz val="8"/>
      <name val="Calibri"/>
      <family val="2"/>
      <scheme val="minor"/>
    </font>
    <font>
      <b/>
      <i/>
      <sz val="10"/>
      <color rgb="FFFF0000"/>
      <name val="Trebuchet MS"/>
      <family val="2"/>
    </font>
    <font>
      <b/>
      <i/>
      <sz val="10"/>
      <color rgb="FF00B0F0"/>
      <name val="Trebuchet MS"/>
      <family val="2"/>
    </font>
    <font>
      <sz val="11"/>
      <color rgb="FF00B0F0"/>
      <name val="Calibri"/>
      <family val="2"/>
      <scheme val="minor"/>
    </font>
    <font>
      <sz val="11"/>
      <color theme="1"/>
      <name val="Trebuchet MS"/>
      <family val="2"/>
    </font>
    <font>
      <b/>
      <sz val="11"/>
      <color theme="1"/>
      <name val="Trebuchet MS"/>
      <family val="2"/>
    </font>
    <font>
      <b/>
      <u/>
      <sz val="11"/>
      <color theme="1"/>
      <name val="Trebuchet MS"/>
      <family val="2"/>
    </font>
    <font>
      <b/>
      <i/>
      <sz val="11"/>
      <color theme="1"/>
      <name val="Trebuchet MS"/>
      <family val="2"/>
    </font>
    <font>
      <b/>
      <i/>
      <sz val="11"/>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s>
  <cellStyleXfs count="3">
    <xf numFmtId="0" fontId="0" fillId="0" borderId="0"/>
    <xf numFmtId="9" fontId="4" fillId="0" borderId="0" applyFont="0" applyFill="0" applyBorder="0" applyAlignment="0" applyProtection="0"/>
    <xf numFmtId="43" fontId="4" fillId="0" borderId="0" applyFont="0" applyFill="0" applyBorder="0" applyAlignment="0" applyProtection="0"/>
  </cellStyleXfs>
  <cellXfs count="99">
    <xf numFmtId="0" fontId="0" fillId="0" borderId="0" xfId="0"/>
    <xf numFmtId="0" fontId="0" fillId="0" borderId="1" xfId="0" applyBorder="1"/>
    <xf numFmtId="0" fontId="1" fillId="0" borderId="0" xfId="0" applyFont="1"/>
    <xf numFmtId="0" fontId="3" fillId="0" borderId="0" xfId="0" applyFont="1"/>
    <xf numFmtId="0" fontId="3" fillId="2" borderId="1" xfId="0" applyFont="1" applyFill="1" applyBorder="1" applyAlignment="1">
      <alignment horizontal="center" wrapText="1"/>
    </xf>
    <xf numFmtId="0" fontId="3" fillId="2" borderId="1" xfId="0" applyFont="1" applyFill="1" applyBorder="1" applyAlignment="1">
      <alignment wrapText="1"/>
    </xf>
    <xf numFmtId="9" fontId="2" fillId="0" borderId="1" xfId="1" applyFont="1" applyBorder="1"/>
    <xf numFmtId="0" fontId="5" fillId="0" borderId="0" xfId="0" applyFont="1"/>
    <xf numFmtId="0" fontId="6" fillId="0" borderId="0" xfId="0" applyFont="1"/>
    <xf numFmtId="0" fontId="6" fillId="0" borderId="1" xfId="0" applyFont="1" applyBorder="1" applyAlignment="1">
      <alignment horizontal="right"/>
    </xf>
    <xf numFmtId="0" fontId="6" fillId="0" borderId="1" xfId="0" applyFont="1" applyBorder="1"/>
    <xf numFmtId="0" fontId="7" fillId="0" borderId="0" xfId="0" applyFont="1"/>
    <xf numFmtId="0" fontId="7" fillId="0" borderId="1" xfId="0" applyFont="1" applyBorder="1"/>
    <xf numFmtId="0" fontId="8" fillId="0" borderId="1" xfId="0" applyFont="1" applyBorder="1"/>
    <xf numFmtId="0" fontId="9" fillId="0" borderId="0" xfId="0" applyFont="1"/>
    <xf numFmtId="0" fontId="10" fillId="0" borderId="0" xfId="0" applyFont="1"/>
    <xf numFmtId="0" fontId="11" fillId="0" borderId="0" xfId="0" applyFont="1"/>
    <xf numFmtId="0" fontId="8" fillId="0" borderId="0" xfId="0" applyFont="1"/>
    <xf numFmtId="0" fontId="12" fillId="0" borderId="0" xfId="0" applyFont="1"/>
    <xf numFmtId="0" fontId="13" fillId="0" borderId="0" xfId="0" applyFont="1"/>
    <xf numFmtId="0" fontId="14" fillId="0" borderId="0" xfId="0" applyFont="1"/>
    <xf numFmtId="0" fontId="0" fillId="0" borderId="0" xfId="0" applyAlignment="1">
      <alignment horizontal="left" vertical="top"/>
    </xf>
    <xf numFmtId="0" fontId="0" fillId="0" borderId="0" xfId="0" applyAlignment="1">
      <alignment vertical="top" wrapText="1"/>
    </xf>
    <xf numFmtId="0" fontId="0" fillId="0" borderId="9" xfId="0" applyBorder="1" applyAlignment="1">
      <alignmen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10" fillId="0" borderId="0" xfId="0" applyFont="1" applyAlignment="1">
      <alignment vertical="top" wrapText="1"/>
    </xf>
    <xf numFmtId="0" fontId="0" fillId="2" borderId="4" xfId="0" applyFill="1" applyBorder="1" applyAlignment="1">
      <alignment vertical="top" wrapText="1"/>
    </xf>
    <xf numFmtId="0" fontId="0" fillId="2" borderId="6" xfId="0" applyFill="1" applyBorder="1" applyAlignment="1">
      <alignment vertical="top" wrapText="1"/>
    </xf>
    <xf numFmtId="15" fontId="6" fillId="2" borderId="1" xfId="0" applyNumberFormat="1" applyFont="1" applyFill="1" applyBorder="1" applyAlignment="1">
      <alignment horizontal="center"/>
    </xf>
    <xf numFmtId="0" fontId="0" fillId="3" borderId="6" xfId="0" applyFill="1" applyBorder="1" applyAlignment="1">
      <alignment horizontal="left" vertical="top" wrapText="1"/>
    </xf>
    <xf numFmtId="0" fontId="0" fillId="3" borderId="6" xfId="0" applyFill="1" applyBorder="1" applyAlignment="1">
      <alignment vertical="top" wrapText="1"/>
    </xf>
    <xf numFmtId="0" fontId="0" fillId="3" borderId="7" xfId="0" applyFill="1" applyBorder="1" applyAlignment="1">
      <alignment vertical="top" wrapText="1"/>
    </xf>
    <xf numFmtId="0" fontId="0" fillId="3" borderId="4" xfId="0" applyFill="1" applyBorder="1" applyAlignment="1">
      <alignment vertical="top" wrapText="1"/>
    </xf>
    <xf numFmtId="0" fontId="0" fillId="4" borderId="1" xfId="0" applyFill="1" applyBorder="1" applyAlignment="1">
      <alignment horizontal="left" vertical="top"/>
    </xf>
    <xf numFmtId="0" fontId="0" fillId="4" borderId="8" xfId="0" applyFill="1" applyBorder="1" applyAlignment="1">
      <alignment horizontal="left" vertical="top"/>
    </xf>
    <xf numFmtId="0" fontId="0" fillId="3" borderId="1" xfId="0" applyFill="1" applyBorder="1"/>
    <xf numFmtId="0" fontId="6" fillId="2" borderId="10" xfId="0" applyFont="1" applyFill="1" applyBorder="1" applyAlignment="1">
      <alignment horizontal="center" vertical="top" wrapText="1"/>
    </xf>
    <xf numFmtId="0" fontId="6" fillId="2" borderId="2" xfId="0" applyFont="1" applyFill="1" applyBorder="1" applyAlignment="1">
      <alignment horizontal="center" vertical="top" wrapText="1"/>
    </xf>
    <xf numFmtId="0" fontId="0" fillId="3" borderId="2" xfId="0" applyFill="1" applyBorder="1" applyAlignment="1">
      <alignment horizontal="left" vertical="top" wrapText="1"/>
    </xf>
    <xf numFmtId="0" fontId="0" fillId="3" borderId="11" xfId="0" applyFill="1" applyBorder="1" applyAlignment="1">
      <alignment horizontal="left" vertical="top" wrapText="1"/>
    </xf>
    <xf numFmtId="0" fontId="0" fillId="3" borderId="10" xfId="0" applyFill="1" applyBorder="1" applyAlignment="1">
      <alignment horizontal="left" vertical="top" wrapText="1"/>
    </xf>
    <xf numFmtId="0" fontId="6" fillId="2" borderId="12" xfId="0" applyFont="1" applyFill="1" applyBorder="1" applyAlignment="1">
      <alignment horizontal="center" vertical="top" wrapText="1"/>
    </xf>
    <xf numFmtId="0" fontId="0" fillId="5" borderId="13" xfId="0" applyFill="1" applyBorder="1"/>
    <xf numFmtId="0" fontId="0" fillId="5" borderId="13" xfId="0" applyFill="1" applyBorder="1" applyAlignment="1">
      <alignment horizontal="left" vertical="top"/>
    </xf>
    <xf numFmtId="0" fontId="0" fillId="5" borderId="12" xfId="0" applyFill="1" applyBorder="1"/>
    <xf numFmtId="0" fontId="0" fillId="0" borderId="13" xfId="0" applyBorder="1" applyAlignment="1">
      <alignment horizontal="left" vertical="top" wrapText="1"/>
    </xf>
    <xf numFmtId="0" fontId="6" fillId="2" borderId="10" xfId="0" applyFont="1" applyFill="1" applyBorder="1" applyAlignment="1">
      <alignment horizontal="center"/>
    </xf>
    <xf numFmtId="15" fontId="6" fillId="2" borderId="2" xfId="0" applyNumberFormat="1" applyFont="1" applyFill="1" applyBorder="1" applyAlignment="1">
      <alignment horizontal="center"/>
    </xf>
    <xf numFmtId="9" fontId="0" fillId="4" borderId="2" xfId="1" applyFont="1" applyFill="1" applyBorder="1" applyAlignment="1">
      <alignment horizontal="center" vertical="top"/>
    </xf>
    <xf numFmtId="0" fontId="0" fillId="4" borderId="2" xfId="0" applyFill="1" applyBorder="1" applyAlignment="1">
      <alignment horizontal="center" vertical="top"/>
    </xf>
    <xf numFmtId="0" fontId="0" fillId="4" borderId="11" xfId="0" applyFill="1" applyBorder="1" applyAlignment="1">
      <alignment horizontal="center" vertical="top"/>
    </xf>
    <xf numFmtId="0" fontId="0" fillId="0" borderId="9" xfId="0" applyBorder="1" applyAlignment="1">
      <alignment horizontal="center"/>
    </xf>
    <xf numFmtId="0" fontId="0" fillId="4" borderId="10" xfId="0" applyFill="1" applyBorder="1" applyAlignment="1">
      <alignment horizontal="center" vertical="top"/>
    </xf>
    <xf numFmtId="0" fontId="0" fillId="2" borderId="10" xfId="0" applyFill="1" applyBorder="1" applyAlignment="1">
      <alignment horizontal="center" vertical="top"/>
    </xf>
    <xf numFmtId="0" fontId="0" fillId="2" borderId="2" xfId="0" applyFill="1" applyBorder="1" applyAlignment="1">
      <alignment horizontal="center" vertical="top"/>
    </xf>
    <xf numFmtId="0" fontId="0" fillId="2" borderId="11" xfId="0" applyFill="1" applyBorder="1" applyAlignment="1">
      <alignment horizontal="center" vertical="top"/>
    </xf>
    <xf numFmtId="9" fontId="0" fillId="2" borderId="10" xfId="1" applyFont="1" applyFill="1" applyBorder="1" applyAlignment="1">
      <alignment horizontal="center" vertical="top"/>
    </xf>
    <xf numFmtId="9" fontId="0" fillId="4" borderId="11" xfId="1" applyFont="1" applyFill="1" applyBorder="1" applyAlignment="1">
      <alignment horizontal="center" vertical="top"/>
    </xf>
    <xf numFmtId="0" fontId="15" fillId="0" borderId="0" xfId="0" applyFont="1"/>
    <xf numFmtId="0" fontId="16" fillId="0" borderId="0" xfId="0" applyFont="1"/>
    <xf numFmtId="0" fontId="15" fillId="0" borderId="14" xfId="0" applyFont="1" applyBorder="1"/>
    <xf numFmtId="0" fontId="17" fillId="0" borderId="0" xfId="0" applyFont="1"/>
    <xf numFmtId="0" fontId="15" fillId="3" borderId="1" xfId="0" applyFont="1" applyFill="1" applyBorder="1"/>
    <xf numFmtId="0" fontId="15" fillId="0" borderId="0" xfId="0" applyFont="1" applyAlignment="1">
      <alignment horizontal="right"/>
    </xf>
    <xf numFmtId="9" fontId="18" fillId="0" borderId="0" xfId="1" applyFont="1"/>
    <xf numFmtId="43" fontId="0" fillId="4" borderId="1" xfId="2" applyFont="1" applyFill="1" applyBorder="1" applyAlignment="1">
      <alignment horizontal="center" vertical="top"/>
    </xf>
    <xf numFmtId="43" fontId="0" fillId="2" borderId="8" xfId="2" applyFont="1" applyFill="1" applyBorder="1" applyAlignment="1">
      <alignment horizontal="center" vertical="top"/>
    </xf>
    <xf numFmtId="43" fontId="0" fillId="4" borderId="5" xfId="2" applyFont="1" applyFill="1" applyBorder="1" applyAlignment="1">
      <alignment horizontal="center" vertical="top"/>
    </xf>
    <xf numFmtId="43" fontId="0" fillId="4" borderId="8" xfId="2" applyFont="1" applyFill="1" applyBorder="1" applyAlignment="1">
      <alignment horizontal="center" vertical="top"/>
    </xf>
    <xf numFmtId="0" fontId="3" fillId="2" borderId="2" xfId="0" applyFont="1" applyFill="1" applyBorder="1" applyAlignment="1">
      <alignment wrapText="1"/>
    </xf>
    <xf numFmtId="0" fontId="0" fillId="0" borderId="3" xfId="0" applyBorder="1" applyAlignment="1">
      <alignment wrapText="1"/>
    </xf>
    <xf numFmtId="0" fontId="8" fillId="2" borderId="1" xfId="0" applyFont="1" applyFill="1" applyBorder="1"/>
    <xf numFmtId="0" fontId="6" fillId="2" borderId="1" xfId="0" applyFont="1" applyFill="1" applyBorder="1"/>
    <xf numFmtId="0" fontId="19" fillId="0" borderId="0" xfId="0" applyFont="1"/>
    <xf numFmtId="0" fontId="7" fillId="0" borderId="2" xfId="0" applyFont="1" applyBorder="1"/>
    <xf numFmtId="0" fontId="0" fillId="0" borderId="3" xfId="0" applyBorder="1"/>
    <xf numFmtId="2" fontId="15" fillId="0" borderId="14" xfId="0" applyNumberFormat="1" applyFont="1" applyBorder="1"/>
    <xf numFmtId="164" fontId="7" fillId="0" borderId="1" xfId="0" applyNumberFormat="1" applyFont="1" applyBorder="1"/>
    <xf numFmtId="2" fontId="8" fillId="2" borderId="1" xfId="0" applyNumberFormat="1" applyFont="1" applyFill="1" applyBorder="1"/>
    <xf numFmtId="0" fontId="7" fillId="2" borderId="1" xfId="0" applyFont="1" applyFill="1" applyBorder="1"/>
    <xf numFmtId="2" fontId="7" fillId="0" borderId="1" xfId="0" applyNumberFormat="1" applyFont="1" applyBorder="1"/>
    <xf numFmtId="2" fontId="16" fillId="0" borderId="15" xfId="0" applyNumberFormat="1" applyFont="1" applyBorder="1"/>
    <xf numFmtId="2" fontId="15" fillId="0" borderId="0" xfId="0" applyNumberFormat="1" applyFont="1"/>
    <xf numFmtId="0" fontId="6" fillId="2" borderId="5" xfId="0" applyFont="1" applyFill="1" applyBorder="1" applyAlignment="1">
      <alignment horizontal="center"/>
    </xf>
    <xf numFmtId="0" fontId="6" fillId="0" borderId="0" xfId="0" applyFont="1" applyAlignment="1">
      <alignment vertical="top" wrapText="1"/>
    </xf>
    <xf numFmtId="0" fontId="6" fillId="0" borderId="0" xfId="0" applyFont="1"/>
    <xf numFmtId="0" fontId="7" fillId="0" borderId="2" xfId="0" applyFont="1" applyBorder="1"/>
    <xf numFmtId="0" fontId="0" fillId="0" borderId="3" xfId="0" applyBorder="1"/>
    <xf numFmtId="0" fontId="6" fillId="0" borderId="2" xfId="0" applyFont="1" applyBorder="1"/>
    <xf numFmtId="0" fontId="3" fillId="2" borderId="2" xfId="0" applyFont="1" applyFill="1" applyBorder="1" applyAlignment="1">
      <alignment wrapText="1"/>
    </xf>
    <xf numFmtId="0" fontId="0" fillId="0" borderId="3" xfId="0" applyBorder="1" applyAlignment="1">
      <alignment wrapText="1"/>
    </xf>
    <xf numFmtId="0" fontId="8" fillId="0" borderId="2" xfId="0" applyFont="1" applyBorder="1"/>
    <xf numFmtId="0" fontId="8" fillId="0" borderId="3" xfId="0" applyFont="1" applyBorder="1"/>
    <xf numFmtId="0" fontId="7" fillId="0" borderId="3" xfId="0" applyFont="1" applyBorder="1"/>
    <xf numFmtId="0" fontId="7" fillId="0" borderId="2" xfId="0" applyFont="1" applyBorder="1" applyAlignment="1">
      <alignment horizontal="left"/>
    </xf>
    <xf numFmtId="0" fontId="0" fillId="0" borderId="3" xfId="0" applyBorder="1" applyAlignment="1">
      <alignment horizontal="left"/>
    </xf>
    <xf numFmtId="0" fontId="7" fillId="0" borderId="3" xfId="0" applyFont="1" applyBorder="1" applyAlignment="1">
      <alignment horizontal="left"/>
    </xf>
    <xf numFmtId="0" fontId="6" fillId="6" borderId="0" xfId="0" applyFont="1" applyFill="1" applyAlignment="1">
      <alignment horizontal="center" vertical="center" wrapText="1"/>
    </xf>
  </cellXfs>
  <cellStyles count="3">
    <cellStyle name="Comma" xfId="2" builtinId="3"/>
    <cellStyle name="Normal" xfId="0" builtinId="0"/>
    <cellStyle name="Percent" xfId="1" builtinId="5"/>
  </cellStyles>
  <dxfs count="7">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7ED1-8665-4D3D-A776-EE9DC5C1B51B}">
  <sheetPr>
    <pageSetUpPr fitToPage="1"/>
  </sheetPr>
  <dimension ref="B1:M17"/>
  <sheetViews>
    <sheetView showGridLines="0" workbookViewId="0">
      <selection sqref="A1:XFD1048576"/>
    </sheetView>
  </sheetViews>
  <sheetFormatPr defaultRowHeight="14.4" x14ac:dyDescent="0.3"/>
  <cols>
    <col min="1" max="1" width="4.109375" customWidth="1"/>
    <col min="2" max="2" width="28.6640625" style="22" customWidth="1"/>
    <col min="3" max="6" width="16.5546875" customWidth="1"/>
    <col min="7" max="8" width="16.5546875" hidden="1" customWidth="1"/>
    <col min="9" max="9" width="77.109375" style="24" customWidth="1"/>
    <col min="10" max="10" width="23.109375" bestFit="1" customWidth="1"/>
  </cols>
  <sheetData>
    <row r="1" spans="2:13" ht="17.25" customHeight="1" x14ac:dyDescent="0.3">
      <c r="B1" s="26" t="s">
        <v>119</v>
      </c>
    </row>
    <row r="3" spans="2:13" ht="15" customHeight="1" x14ac:dyDescent="0.3">
      <c r="B3" s="85" t="s">
        <v>0</v>
      </c>
      <c r="C3" s="86"/>
      <c r="D3" s="86"/>
      <c r="E3" s="86"/>
      <c r="F3" s="86"/>
      <c r="G3" s="86"/>
      <c r="H3" s="86"/>
      <c r="I3" s="86"/>
    </row>
    <row r="4" spans="2:13" ht="15" customHeight="1" thickBot="1" x14ac:dyDescent="0.35"/>
    <row r="5" spans="2:13" ht="15" customHeight="1" x14ac:dyDescent="0.3">
      <c r="B5" s="27"/>
      <c r="C5" s="84" t="s">
        <v>1</v>
      </c>
      <c r="D5" s="84"/>
      <c r="E5" s="47"/>
      <c r="F5" s="47"/>
      <c r="G5" s="47"/>
      <c r="H5" s="47"/>
      <c r="I5" s="37" t="s">
        <v>2</v>
      </c>
      <c r="J5" s="42" t="s">
        <v>3</v>
      </c>
    </row>
    <row r="6" spans="2:13" ht="28.8" x14ac:dyDescent="0.3">
      <c r="B6" s="28"/>
      <c r="C6" s="29">
        <v>45016</v>
      </c>
      <c r="D6" s="29">
        <v>45382</v>
      </c>
      <c r="E6" s="48" t="s">
        <v>4</v>
      </c>
      <c r="F6" s="48" t="s">
        <v>5</v>
      </c>
      <c r="G6" s="48"/>
      <c r="H6" s="48"/>
      <c r="I6" s="38" t="s">
        <v>6</v>
      </c>
      <c r="J6" s="43"/>
    </row>
    <row r="7" spans="2:13" s="21" customFormat="1" ht="28.8" x14ac:dyDescent="0.3">
      <c r="B7" s="30" t="s">
        <v>7</v>
      </c>
      <c r="C7" s="66">
        <v>83039</v>
      </c>
      <c r="D7" s="66">
        <v>158328.28</v>
      </c>
      <c r="E7" s="55"/>
      <c r="F7" s="55"/>
      <c r="G7" s="50"/>
      <c r="H7" s="50"/>
      <c r="I7" s="39" t="s">
        <v>8</v>
      </c>
      <c r="J7" s="44"/>
    </row>
    <row r="8" spans="2:13" s="21" customFormat="1" ht="28.8" x14ac:dyDescent="0.3">
      <c r="B8" s="30" t="s">
        <v>9</v>
      </c>
      <c r="C8" s="66">
        <v>7580</v>
      </c>
      <c r="D8" s="66">
        <v>8442</v>
      </c>
      <c r="E8" s="50">
        <f>D8-C8</f>
        <v>862</v>
      </c>
      <c r="F8" s="49">
        <f>IF(AND(C8=0,D8=0),0,IF(C8=0,1,IF(D8=0,-1,(D8-C8)/C8)))</f>
        <v>0.11372031662269129</v>
      </c>
      <c r="G8" s="34" t="str">
        <f>IF(E8&gt;100000,"Yes",IF(E8&lt;-100000,"Yes","No"))</f>
        <v>No</v>
      </c>
      <c r="H8" s="34" t="str">
        <f>IF(F8&gt;15%,"Yes",IF(F8&lt;-15%,"Yes","No"))</f>
        <v>No</v>
      </c>
      <c r="I8" s="39" t="s">
        <v>10</v>
      </c>
      <c r="J8" s="46" t="str">
        <f>IF(ISBLANK(C8),"Enter figures",IF(G8="Yes","Please explain within the relevant tab",IF(H8="Yes","Please explain within the relevant tab","No explanation required")))</f>
        <v>No explanation required</v>
      </c>
    </row>
    <row r="9" spans="2:13" s="21" customFormat="1" ht="34.5" customHeight="1" x14ac:dyDescent="0.3">
      <c r="B9" s="30" t="s">
        <v>11</v>
      </c>
      <c r="C9" s="66">
        <v>96125</v>
      </c>
      <c r="D9" s="66">
        <v>9115.43</v>
      </c>
      <c r="E9" s="50">
        <f t="shared" ref="E9:E12" si="0">D9-C9</f>
        <v>-87009.57</v>
      </c>
      <c r="F9" s="49">
        <f t="shared" ref="F9:F12" si="1">IF(AND(C9=0,D9=0),0,IF(C9=0,1,IF(D9=0,-1,(D9-C9)/C9)))</f>
        <v>-0.90517107932379726</v>
      </c>
      <c r="G9" s="34" t="str">
        <f t="shared" ref="G9:G12" si="2">IF(E9&gt;100000,"Yes",IF(E9&lt;-100000,"Yes","No"))</f>
        <v>No</v>
      </c>
      <c r="H9" s="34" t="str">
        <f t="shared" ref="H9:H12" si="3">IF(F9&gt;15%,"Yes",IF(F9&lt;-15%,"Yes","No"))</f>
        <v>Yes</v>
      </c>
      <c r="I9" s="39" t="s">
        <v>12</v>
      </c>
      <c r="J9" s="46" t="str">
        <f>IF(ISBLANK(C9),"Enter figures",IF(G9="Yes","Please explain within the relevant tab",IF(H9="Yes","Please explain within the relevant tab","No explanation required")))</f>
        <v>Please explain within the relevant tab</v>
      </c>
    </row>
    <row r="10" spans="2:13" ht="43.2" x14ac:dyDescent="0.3">
      <c r="B10" s="31" t="s">
        <v>13</v>
      </c>
      <c r="C10" s="66">
        <v>7081</v>
      </c>
      <c r="D10" s="66">
        <v>7885.27</v>
      </c>
      <c r="E10" s="50">
        <f t="shared" si="0"/>
        <v>804.27000000000044</v>
      </c>
      <c r="F10" s="49">
        <f t="shared" si="1"/>
        <v>0.11358141505437092</v>
      </c>
      <c r="G10" s="34" t="str">
        <f t="shared" si="2"/>
        <v>No</v>
      </c>
      <c r="H10" s="34" t="str">
        <f t="shared" si="3"/>
        <v>No</v>
      </c>
      <c r="I10" s="39" t="s">
        <v>14</v>
      </c>
      <c r="J10" s="46" t="str">
        <f t="shared" ref="J10:J12" si="4">IF(ISBLANK(C10),"Enter figures",IF(G10="Yes","Please explain within the relevant tab",IF(H10="Yes","Please explain within the relevant tab","No explanation required")))</f>
        <v>No explanation required</v>
      </c>
      <c r="M10" s="21"/>
    </row>
    <row r="11" spans="2:13" ht="28.8" x14ac:dyDescent="0.3">
      <c r="B11" s="31" t="s">
        <v>15</v>
      </c>
      <c r="C11" s="66">
        <v>0</v>
      </c>
      <c r="D11" s="66">
        <v>0</v>
      </c>
      <c r="E11" s="50">
        <f t="shared" si="0"/>
        <v>0</v>
      </c>
      <c r="F11" s="49">
        <f t="shared" si="1"/>
        <v>0</v>
      </c>
      <c r="G11" s="34" t="str">
        <f t="shared" si="2"/>
        <v>No</v>
      </c>
      <c r="H11" s="34" t="str">
        <f t="shared" si="3"/>
        <v>No</v>
      </c>
      <c r="I11" s="39" t="s">
        <v>16</v>
      </c>
      <c r="J11" s="46" t="str">
        <f t="shared" si="4"/>
        <v>No explanation required</v>
      </c>
      <c r="M11" s="21"/>
    </row>
    <row r="12" spans="2:13" ht="28.8" x14ac:dyDescent="0.3">
      <c r="B12" s="31" t="s">
        <v>17</v>
      </c>
      <c r="C12" s="66">
        <v>21335</v>
      </c>
      <c r="D12" s="66">
        <v>114205.05</v>
      </c>
      <c r="E12" s="50">
        <f t="shared" si="0"/>
        <v>92870.05</v>
      </c>
      <c r="F12" s="49">
        <f t="shared" si="1"/>
        <v>4.3529435200374973</v>
      </c>
      <c r="G12" s="34" t="str">
        <f t="shared" si="2"/>
        <v>No</v>
      </c>
      <c r="H12" s="34" t="str">
        <f t="shared" si="3"/>
        <v>Yes</v>
      </c>
      <c r="I12" s="39" t="s">
        <v>18</v>
      </c>
      <c r="J12" s="46" t="str">
        <f t="shared" si="4"/>
        <v>Please explain within the relevant tab</v>
      </c>
    </row>
    <row r="13" spans="2:13" ht="38.25" customHeight="1" thickBot="1" x14ac:dyDescent="0.35">
      <c r="B13" s="32" t="s">
        <v>19</v>
      </c>
      <c r="C13" s="67">
        <f>C7+C8+C9-C10-C11-C12</f>
        <v>158328</v>
      </c>
      <c r="D13" s="67">
        <f>D7+D8+D9-D10-D11-D12</f>
        <v>53795.39</v>
      </c>
      <c r="E13" s="56"/>
      <c r="F13" s="56"/>
      <c r="G13" s="51"/>
      <c r="H13" s="51"/>
      <c r="I13" s="40" t="s">
        <v>20</v>
      </c>
      <c r="J13" s="46" t="s">
        <v>21</v>
      </c>
    </row>
    <row r="14" spans="2:13" ht="15" thickBot="1" x14ac:dyDescent="0.35">
      <c r="B14" s="23"/>
      <c r="C14" s="52" t="s">
        <v>22</v>
      </c>
      <c r="D14" s="52" t="s">
        <v>22</v>
      </c>
      <c r="E14" s="52"/>
      <c r="F14" s="52"/>
      <c r="G14" s="52"/>
      <c r="H14" s="52"/>
      <c r="I14" s="25"/>
      <c r="J14" s="46"/>
    </row>
    <row r="15" spans="2:13" ht="28.8" x14ac:dyDescent="0.3">
      <c r="B15" s="33" t="s">
        <v>23</v>
      </c>
      <c r="C15" s="68">
        <v>158328</v>
      </c>
      <c r="D15" s="68">
        <v>53795.39</v>
      </c>
      <c r="E15" s="54"/>
      <c r="F15" s="57"/>
      <c r="G15" s="53"/>
      <c r="H15" s="53"/>
      <c r="I15" s="41" t="s">
        <v>24</v>
      </c>
      <c r="J15" s="45"/>
    </row>
    <row r="16" spans="2:13" ht="28.8" x14ac:dyDescent="0.3">
      <c r="B16" s="31" t="s">
        <v>25</v>
      </c>
      <c r="C16" s="66">
        <v>7456</v>
      </c>
      <c r="D16" s="66">
        <v>13607</v>
      </c>
      <c r="E16" s="50">
        <f>D16-C16</f>
        <v>6151</v>
      </c>
      <c r="F16" s="49">
        <f t="shared" ref="F16:F17" si="5">IF(AND(C16=0,D16=0),0,IF(C16=0,1,IF(D16=0,-1,(D16-C16)/C16)))</f>
        <v>0.82497317596566522</v>
      </c>
      <c r="G16" s="34" t="str">
        <f t="shared" ref="G16:G17" si="6">IF(E16&gt;100000,"Yes",IF(E16&lt;-100000,"Yes","No"))</f>
        <v>No</v>
      </c>
      <c r="H16" s="34" t="str">
        <f t="shared" ref="H16:H17" si="7">IF(F16&gt;15%,"Yes",IF(F16&lt;-15%,"Yes","No"))</f>
        <v>Yes</v>
      </c>
      <c r="I16" s="39" t="s">
        <v>26</v>
      </c>
      <c r="J16" s="46" t="str">
        <f t="shared" ref="J16:J17" si="8">IF(ISBLANK(C16),"Enter figures",IF(G16="Yes","Please explain within the relevant tab",IF(H16="Yes","Please explain within the relevant tab","No explanation required")))</f>
        <v>Please explain within the relevant tab</v>
      </c>
    </row>
    <row r="17" spans="2:10" ht="29.4" thickBot="1" x14ac:dyDescent="0.35">
      <c r="B17" s="32" t="s">
        <v>27</v>
      </c>
      <c r="C17" s="69">
        <v>0</v>
      </c>
      <c r="D17" s="69">
        <v>0</v>
      </c>
      <c r="E17" s="51">
        <f>D17-C17</f>
        <v>0</v>
      </c>
      <c r="F17" s="58">
        <f t="shared" si="5"/>
        <v>0</v>
      </c>
      <c r="G17" s="35" t="str">
        <f t="shared" si="6"/>
        <v>No</v>
      </c>
      <c r="H17" s="35" t="str">
        <f t="shared" si="7"/>
        <v>No</v>
      </c>
      <c r="I17" s="40" t="s">
        <v>28</v>
      </c>
      <c r="J17" s="46" t="str">
        <f t="shared" si="8"/>
        <v>No explanation required</v>
      </c>
    </row>
  </sheetData>
  <sheetProtection algorithmName="SHA-512" hashValue="2Eh5mFWXgcAf5LgYwnet8P6VHvhWq3gc0QnQAnlJ4DwGh9LxEB2P2+vf1T3N3Uv6LeThHuuTcjMtSJRzypsNzQ==" saltValue="fEjxyhMAyB7RDZjDCbMmGA==" spinCount="100000" sheet="1" objects="1" scenarios="1"/>
  <mergeCells count="2">
    <mergeCell ref="C5:D5"/>
    <mergeCell ref="B3:I3"/>
  </mergeCells>
  <conditionalFormatting sqref="E8:E12 E16:E17">
    <cfRule type="cellIs" dxfId="6" priority="6" operator="lessThan">
      <formula>-100000</formula>
    </cfRule>
    <cfRule type="cellIs" dxfId="5" priority="7" operator="greaterThan">
      <formula>100000</formula>
    </cfRule>
  </conditionalFormatting>
  <conditionalFormatting sqref="F8:F12 F15:F17">
    <cfRule type="cellIs" dxfId="4" priority="4" operator="lessThan">
      <formula>-0.15</formula>
    </cfRule>
    <cfRule type="cellIs" dxfId="3" priority="5" operator="greaterThan">
      <formula>0.15</formula>
    </cfRule>
  </conditionalFormatting>
  <conditionalFormatting sqref="J8:J12">
    <cfRule type="cellIs" dxfId="2" priority="3" operator="equal">
      <formula>"Please explain within the relevant tab"</formula>
    </cfRule>
  </conditionalFormatting>
  <conditionalFormatting sqref="J13">
    <cfRule type="cellIs" dxfId="1" priority="2" operator="equal">
      <formula>"Please explain in the Reserves tab"</formula>
    </cfRule>
  </conditionalFormatting>
  <conditionalFormatting sqref="J16:J17">
    <cfRule type="cellIs" dxfId="0" priority="1" operator="equal">
      <formula>"Please explain within the relevant tab"</formula>
    </cfRule>
  </conditionalFormatting>
  <pageMargins left="0.7" right="0.7" top="0.75" bottom="0.75" header="0.3" footer="0.3"/>
  <pageSetup paperSize="9" scale="66" orientation="landscape" horizontalDpi="1200" verticalDpi="1200"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H29"/>
  <sheetViews>
    <sheetView showGridLines="0" workbookViewId="0">
      <selection activeCell="E20" sqref="E20:F20"/>
    </sheetView>
  </sheetViews>
  <sheetFormatPr defaultRowHeight="14.4" x14ac:dyDescent="0.3"/>
  <cols>
    <col min="1" max="1" width="6.88671875" bestFit="1" customWidth="1"/>
    <col min="2" max="2" width="11.33203125" customWidth="1"/>
    <col min="3" max="3" width="10.6640625" customWidth="1"/>
    <col min="4" max="4" width="10.44140625" bestFit="1" customWidth="1"/>
    <col min="5" max="5" width="9.88671875" customWidth="1"/>
    <col min="6" max="6" width="70.6640625" bestFit="1" customWidth="1"/>
  </cols>
  <sheetData>
    <row r="1" spans="2:6" x14ac:dyDescent="0.3">
      <c r="B1" s="15" t="s">
        <v>29</v>
      </c>
    </row>
    <row r="3" spans="2:6" x14ac:dyDescent="0.3">
      <c r="B3" s="8"/>
    </row>
    <row r="4" spans="2:6" x14ac:dyDescent="0.3">
      <c r="B4" t="s">
        <v>30</v>
      </c>
      <c r="C4" s="36">
        <f>'Accounting Statement'!C8</f>
        <v>7580</v>
      </c>
      <c r="D4" t="s">
        <v>31</v>
      </c>
      <c r="E4" s="36">
        <f>'Accounting Statement'!D8</f>
        <v>8442</v>
      </c>
    </row>
    <row r="6" spans="2:6" x14ac:dyDescent="0.3">
      <c r="D6" t="s">
        <v>32</v>
      </c>
      <c r="E6" s="1">
        <f>E4-C4</f>
        <v>862</v>
      </c>
    </row>
    <row r="7" spans="2:6" x14ac:dyDescent="0.3">
      <c r="D7" t="s">
        <v>33</v>
      </c>
      <c r="E7" s="6">
        <f>IF(AND(C4=0,E4=0),0,IF(C4=0,1,IF(E4=0,-1,(E4-C4)/C4)))</f>
        <v>0.11372031662269129</v>
      </c>
      <c r="F7" t="str">
        <f>IF(E7&lt;-0.15,"yes explain",IF(E7&gt;0.15,"Yes explain","No explanation required"))</f>
        <v>No explanation required</v>
      </c>
    </row>
    <row r="9" spans="2:6" x14ac:dyDescent="0.3">
      <c r="B9" s="8" t="s">
        <v>34</v>
      </c>
    </row>
    <row r="10" spans="2:6" x14ac:dyDescent="0.3">
      <c r="B10" s="8"/>
    </row>
    <row r="11" spans="2:6" s="3" customFormat="1" ht="27.6" x14ac:dyDescent="0.3">
      <c r="B11" s="4" t="s">
        <v>35</v>
      </c>
      <c r="C11" s="4" t="s">
        <v>36</v>
      </c>
      <c r="D11" s="5" t="s">
        <v>32</v>
      </c>
      <c r="E11" s="90" t="s">
        <v>37</v>
      </c>
      <c r="F11" s="91"/>
    </row>
    <row r="12" spans="2:6" s="11" customFormat="1" x14ac:dyDescent="0.3">
      <c r="B12" s="12"/>
      <c r="C12" s="12"/>
      <c r="D12" s="13">
        <f t="shared" ref="D12:D25" si="0">C12-B12</f>
        <v>0</v>
      </c>
      <c r="E12" s="87"/>
      <c r="F12" s="88"/>
    </row>
    <row r="13" spans="2:6" s="11" customFormat="1" x14ac:dyDescent="0.3">
      <c r="B13" s="12"/>
      <c r="C13" s="12"/>
      <c r="D13" s="13">
        <f t="shared" si="0"/>
        <v>0</v>
      </c>
      <c r="E13" s="87"/>
      <c r="F13" s="88"/>
    </row>
    <row r="14" spans="2:6" s="11" customFormat="1" x14ac:dyDescent="0.3">
      <c r="B14" s="12"/>
      <c r="C14" s="12"/>
      <c r="D14" s="13">
        <f t="shared" si="0"/>
        <v>0</v>
      </c>
      <c r="E14" s="87"/>
      <c r="F14" s="88"/>
    </row>
    <row r="15" spans="2:6" s="11" customFormat="1" x14ac:dyDescent="0.3">
      <c r="B15" s="12"/>
      <c r="C15" s="12"/>
      <c r="D15" s="13">
        <f t="shared" si="0"/>
        <v>0</v>
      </c>
      <c r="E15" s="87"/>
      <c r="F15" s="88"/>
    </row>
    <row r="16" spans="2:6" s="11" customFormat="1" x14ac:dyDescent="0.3">
      <c r="B16" s="12"/>
      <c r="C16" s="12"/>
      <c r="D16" s="13">
        <f t="shared" si="0"/>
        <v>0</v>
      </c>
      <c r="E16" s="87"/>
      <c r="F16" s="88"/>
    </row>
    <row r="17" spans="1:8" s="11" customFormat="1" x14ac:dyDescent="0.3">
      <c r="B17" s="12"/>
      <c r="C17" s="12"/>
      <c r="D17" s="13">
        <f t="shared" si="0"/>
        <v>0</v>
      </c>
      <c r="E17" s="87"/>
      <c r="F17" s="88"/>
    </row>
    <row r="18" spans="1:8" s="11" customFormat="1" x14ac:dyDescent="0.3">
      <c r="B18" s="12"/>
      <c r="C18" s="12"/>
      <c r="D18" s="13">
        <f t="shared" si="0"/>
        <v>0</v>
      </c>
      <c r="E18" s="87"/>
      <c r="F18" s="88"/>
    </row>
    <row r="19" spans="1:8" s="11" customFormat="1" x14ac:dyDescent="0.3">
      <c r="B19" s="12"/>
      <c r="C19" s="12"/>
      <c r="D19" s="13">
        <f t="shared" si="0"/>
        <v>0</v>
      </c>
      <c r="E19" s="87"/>
      <c r="F19" s="88"/>
    </row>
    <row r="20" spans="1:8" s="11" customFormat="1" x14ac:dyDescent="0.3">
      <c r="B20" s="12"/>
      <c r="C20" s="12"/>
      <c r="D20" s="13">
        <f t="shared" si="0"/>
        <v>0</v>
      </c>
      <c r="E20" s="87"/>
      <c r="F20" s="88"/>
    </row>
    <row r="21" spans="1:8" s="11" customFormat="1" x14ac:dyDescent="0.3">
      <c r="B21" s="12"/>
      <c r="C21" s="12"/>
      <c r="D21" s="13">
        <f t="shared" si="0"/>
        <v>0</v>
      </c>
      <c r="E21" s="87"/>
      <c r="F21" s="88"/>
    </row>
    <row r="22" spans="1:8" s="11" customFormat="1" x14ac:dyDescent="0.3">
      <c r="B22" s="12"/>
      <c r="C22" s="12"/>
      <c r="D22" s="13">
        <f t="shared" si="0"/>
        <v>0</v>
      </c>
      <c r="E22" s="87"/>
      <c r="F22" s="88"/>
    </row>
    <row r="23" spans="1:8" s="11" customFormat="1" x14ac:dyDescent="0.3">
      <c r="B23" s="12"/>
      <c r="C23" s="12"/>
      <c r="D23" s="13">
        <f t="shared" si="0"/>
        <v>0</v>
      </c>
      <c r="E23" s="87"/>
      <c r="F23" s="88"/>
    </row>
    <row r="24" spans="1:8" s="11" customFormat="1" x14ac:dyDescent="0.3">
      <c r="B24" s="12"/>
      <c r="C24" s="12"/>
      <c r="D24" s="13">
        <f t="shared" si="0"/>
        <v>0</v>
      </c>
      <c r="E24" s="87"/>
      <c r="F24" s="88"/>
    </row>
    <row r="25" spans="1:8" s="11" customFormat="1" x14ac:dyDescent="0.3">
      <c r="B25" s="12"/>
      <c r="C25" s="12"/>
      <c r="D25" s="13">
        <f t="shared" si="0"/>
        <v>0</v>
      </c>
      <c r="E25" s="87"/>
      <c r="F25" s="88"/>
    </row>
    <row r="26" spans="1:8" x14ac:dyDescent="0.3">
      <c r="A26" s="9" t="s">
        <v>38</v>
      </c>
      <c r="B26" s="10">
        <f>SUM(B12:B25)</f>
        <v>0</v>
      </c>
      <c r="C26" s="10">
        <f>SUM(C12:C25)</f>
        <v>0</v>
      </c>
      <c r="D26" s="10">
        <f>SUM(D12:D25)</f>
        <v>0</v>
      </c>
      <c r="E26" s="89"/>
      <c r="F26" s="88"/>
      <c r="G26" s="7"/>
    </row>
    <row r="27" spans="1:8" x14ac:dyDescent="0.3">
      <c r="H27" s="2"/>
    </row>
    <row r="28" spans="1:8" x14ac:dyDescent="0.3">
      <c r="F28" s="7"/>
    </row>
    <row r="29" spans="1:8" x14ac:dyDescent="0.3">
      <c r="A29" s="14" t="s">
        <v>39</v>
      </c>
    </row>
  </sheetData>
  <sheetProtection algorithmName="SHA-512" hashValue="bwwiAa0lpkMYAL/H6ZLYnJhagrVk26Vi9CKq7Gjx+lza0XjDaiYv2OfVlb8AGfI1ZFZZemBTSBRrgTrdx0vwRw==" saltValue="w7c+cmIW0wOJ60J1RaZtmQ==" spinCount="100000" sheet="1" objects="1" scenarios="1"/>
  <mergeCells count="16">
    <mergeCell ref="E21:F21"/>
    <mergeCell ref="E11:F11"/>
    <mergeCell ref="E12:F12"/>
    <mergeCell ref="E13:F13"/>
    <mergeCell ref="E14:F14"/>
    <mergeCell ref="E15:F15"/>
    <mergeCell ref="E16:F16"/>
    <mergeCell ref="E17:F17"/>
    <mergeCell ref="E18:F18"/>
    <mergeCell ref="E19:F19"/>
    <mergeCell ref="E20:F20"/>
    <mergeCell ref="E22:F22"/>
    <mergeCell ref="E23:F23"/>
    <mergeCell ref="E24:F24"/>
    <mergeCell ref="E25:F25"/>
    <mergeCell ref="E26:F26"/>
  </mergeCells>
  <pageMargins left="0.7" right="0.7" top="0.75" bottom="0.75" header="0.3" footer="0.3"/>
  <pageSetup paperSize="9" scale="73"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6E6D-982D-4CBC-999B-77CF2B5CB682}">
  <sheetPr>
    <tabColor theme="4"/>
    <pageSetUpPr fitToPage="1"/>
  </sheetPr>
  <dimension ref="A1:H33"/>
  <sheetViews>
    <sheetView showGridLines="0" topLeftCell="A4" workbookViewId="0">
      <selection activeCell="C17" sqref="C17"/>
    </sheetView>
  </sheetViews>
  <sheetFormatPr defaultRowHeight="14.4" x14ac:dyDescent="0.3"/>
  <cols>
    <col min="1" max="1" width="6.88671875" bestFit="1" customWidth="1"/>
    <col min="2" max="2" width="11.33203125" customWidth="1"/>
    <col min="3" max="3" width="10.6640625" customWidth="1"/>
    <col min="4" max="4" width="10.44140625" bestFit="1" customWidth="1"/>
    <col min="5" max="5" width="9.88671875" customWidth="1"/>
    <col min="6" max="6" width="70.6640625" bestFit="1" customWidth="1"/>
  </cols>
  <sheetData>
    <row r="1" spans="1:7" x14ac:dyDescent="0.3">
      <c r="B1" s="15" t="s">
        <v>40</v>
      </c>
    </row>
    <row r="3" spans="1:7" x14ac:dyDescent="0.3">
      <c r="B3" s="8"/>
    </row>
    <row r="4" spans="1:7" x14ac:dyDescent="0.3">
      <c r="B4" t="s">
        <v>30</v>
      </c>
      <c r="C4" s="36">
        <f>'Accounting Statement'!C9</f>
        <v>96125</v>
      </c>
      <c r="D4" t="s">
        <v>31</v>
      </c>
      <c r="E4" s="36">
        <f>'Accounting Statement'!D9</f>
        <v>9115.43</v>
      </c>
    </row>
    <row r="6" spans="1:7" x14ac:dyDescent="0.3">
      <c r="D6" t="s">
        <v>32</v>
      </c>
      <c r="E6" s="1">
        <f>E4-C4</f>
        <v>-87009.57</v>
      </c>
    </row>
    <row r="7" spans="1:7" x14ac:dyDescent="0.3">
      <c r="D7" t="s">
        <v>33</v>
      </c>
      <c r="E7" s="6">
        <f>IF(AND(C4=0,E4=0),0,IF(C4=0,1,IF(E4=0,-1,(E4-C4)/C4)))</f>
        <v>-0.90517107932379726</v>
      </c>
      <c r="F7" t="str">
        <f>IF(E7&lt;-0.15,"yes explain",IF(E7&gt;0.15,"Yes explain","No explanation required"))</f>
        <v>yes explain</v>
      </c>
    </row>
    <row r="9" spans="1:7" x14ac:dyDescent="0.3">
      <c r="B9" s="8" t="s">
        <v>34</v>
      </c>
    </row>
    <row r="10" spans="1:7" x14ac:dyDescent="0.3">
      <c r="B10" s="74" t="s">
        <v>41</v>
      </c>
    </row>
    <row r="11" spans="1:7" x14ac:dyDescent="0.3">
      <c r="B11" s="74" t="s">
        <v>42</v>
      </c>
    </row>
    <row r="12" spans="1:7" x14ac:dyDescent="0.3">
      <c r="B12" s="74"/>
    </row>
    <row r="13" spans="1:7" x14ac:dyDescent="0.3">
      <c r="B13" s="8"/>
    </row>
    <row r="14" spans="1:7" s="3" customFormat="1" ht="27.6" x14ac:dyDescent="0.3">
      <c r="B14" s="4" t="s">
        <v>35</v>
      </c>
      <c r="C14" s="4" t="s">
        <v>36</v>
      </c>
      <c r="D14" s="5" t="s">
        <v>32</v>
      </c>
      <c r="E14" s="90" t="s">
        <v>37</v>
      </c>
      <c r="F14" s="91"/>
    </row>
    <row r="15" spans="1:7" s="17" customFormat="1" x14ac:dyDescent="0.3">
      <c r="A15" s="16"/>
      <c r="B15" s="12">
        <v>276.45</v>
      </c>
      <c r="C15" s="12">
        <v>7292.54</v>
      </c>
      <c r="D15" s="72">
        <f>C15-B15</f>
        <v>7016.09</v>
      </c>
      <c r="E15" s="75" t="s">
        <v>89</v>
      </c>
      <c r="F15" s="76" t="s">
        <v>116</v>
      </c>
      <c r="G15" s="16"/>
    </row>
    <row r="16" spans="1:7" s="11" customFormat="1" x14ac:dyDescent="0.3">
      <c r="B16" s="12">
        <v>12.38</v>
      </c>
      <c r="C16" s="12">
        <v>208.34</v>
      </c>
      <c r="D16" s="72">
        <f t="shared" ref="D16:D29" si="0">C16-B16</f>
        <v>195.96</v>
      </c>
      <c r="E16" s="75" t="s">
        <v>65</v>
      </c>
      <c r="F16" s="76"/>
    </row>
    <row r="17" spans="1:8" s="11" customFormat="1" x14ac:dyDescent="0.3">
      <c r="B17" s="12">
        <v>0</v>
      </c>
      <c r="C17" s="78">
        <v>580</v>
      </c>
      <c r="D17" s="79">
        <f t="shared" si="0"/>
        <v>580</v>
      </c>
      <c r="E17" s="87" t="s">
        <v>66</v>
      </c>
      <c r="F17" s="88"/>
    </row>
    <row r="18" spans="1:8" s="11" customFormat="1" x14ac:dyDescent="0.3">
      <c r="B18" s="12">
        <v>200</v>
      </c>
      <c r="C18" s="12">
        <v>1024.55</v>
      </c>
      <c r="D18" s="72">
        <f t="shared" si="0"/>
        <v>824.55</v>
      </c>
      <c r="E18" s="87" t="s">
        <v>67</v>
      </c>
      <c r="F18" s="88"/>
    </row>
    <row r="19" spans="1:8" s="11" customFormat="1" x14ac:dyDescent="0.3">
      <c r="B19" s="12">
        <v>10</v>
      </c>
      <c r="C19" s="12">
        <v>10</v>
      </c>
      <c r="D19" s="72">
        <f t="shared" si="0"/>
        <v>0</v>
      </c>
      <c r="E19" s="87" t="s">
        <v>68</v>
      </c>
      <c r="F19" s="88"/>
    </row>
    <row r="20" spans="1:8" s="11" customFormat="1" x14ac:dyDescent="0.3">
      <c r="B20" s="12">
        <v>95626.06</v>
      </c>
      <c r="C20" s="12">
        <v>0</v>
      </c>
      <c r="D20" s="72">
        <f t="shared" si="0"/>
        <v>-95626.06</v>
      </c>
      <c r="E20" s="87" t="s">
        <v>69</v>
      </c>
      <c r="F20" s="88"/>
    </row>
    <row r="21" spans="1:8" s="11" customFormat="1" x14ac:dyDescent="0.3">
      <c r="B21" s="12"/>
      <c r="C21" s="12"/>
      <c r="D21" s="72">
        <f t="shared" si="0"/>
        <v>0</v>
      </c>
      <c r="E21" s="87"/>
      <c r="F21" s="88"/>
    </row>
    <row r="22" spans="1:8" s="11" customFormat="1" x14ac:dyDescent="0.3">
      <c r="B22" s="12"/>
      <c r="C22" s="12"/>
      <c r="D22" s="72">
        <f t="shared" si="0"/>
        <v>0</v>
      </c>
      <c r="E22" s="87"/>
      <c r="F22" s="88"/>
    </row>
    <row r="23" spans="1:8" s="11" customFormat="1" x14ac:dyDescent="0.3">
      <c r="B23" s="12"/>
      <c r="C23" s="12"/>
      <c r="D23" s="72">
        <f t="shared" si="0"/>
        <v>0</v>
      </c>
      <c r="E23" s="87"/>
      <c r="F23" s="88"/>
    </row>
    <row r="24" spans="1:8" s="11" customFormat="1" x14ac:dyDescent="0.3">
      <c r="B24" s="12"/>
      <c r="C24" s="12"/>
      <c r="D24" s="72">
        <f t="shared" si="0"/>
        <v>0</v>
      </c>
      <c r="E24" s="87"/>
      <c r="F24" s="88"/>
    </row>
    <row r="25" spans="1:8" s="11" customFormat="1" x14ac:dyDescent="0.3">
      <c r="B25" s="12"/>
      <c r="C25" s="12"/>
      <c r="D25" s="72">
        <f t="shared" si="0"/>
        <v>0</v>
      </c>
      <c r="E25" s="87"/>
      <c r="F25" s="88"/>
    </row>
    <row r="26" spans="1:8" s="11" customFormat="1" x14ac:dyDescent="0.3">
      <c r="B26" s="12"/>
      <c r="C26" s="12"/>
      <c r="D26" s="72">
        <f t="shared" si="0"/>
        <v>0</v>
      </c>
      <c r="E26" s="87"/>
      <c r="F26" s="88"/>
    </row>
    <row r="27" spans="1:8" s="11" customFormat="1" x14ac:dyDescent="0.3">
      <c r="B27" s="12"/>
      <c r="C27" s="12"/>
      <c r="D27" s="72">
        <f t="shared" si="0"/>
        <v>0</v>
      </c>
      <c r="E27" s="87"/>
      <c r="F27" s="88"/>
    </row>
    <row r="28" spans="1:8" s="11" customFormat="1" x14ac:dyDescent="0.3">
      <c r="B28" s="12"/>
      <c r="C28" s="12"/>
      <c r="D28" s="72">
        <f t="shared" si="0"/>
        <v>0</v>
      </c>
      <c r="E28" s="87"/>
      <c r="F28" s="88"/>
    </row>
    <row r="29" spans="1:8" s="11" customFormat="1" x14ac:dyDescent="0.3">
      <c r="B29" s="12"/>
      <c r="C29" s="12"/>
      <c r="D29" s="72">
        <f t="shared" si="0"/>
        <v>0</v>
      </c>
      <c r="E29" s="87"/>
      <c r="F29" s="88"/>
    </row>
    <row r="30" spans="1:8" x14ac:dyDescent="0.3">
      <c r="A30" s="9" t="s">
        <v>38</v>
      </c>
      <c r="B30" s="10">
        <f>SUM(B15:B29)</f>
        <v>96124.89</v>
      </c>
      <c r="C30" s="10">
        <f>SUM(C15:C29)</f>
        <v>9115.43</v>
      </c>
      <c r="D30" s="73">
        <f>SUM(D15:D29)</f>
        <v>-87009.459999999992</v>
      </c>
      <c r="E30" s="89"/>
      <c r="F30" s="88"/>
      <c r="G30" s="7"/>
    </row>
    <row r="31" spans="1:8" x14ac:dyDescent="0.3">
      <c r="H31" s="2"/>
    </row>
    <row r="32" spans="1:8" x14ac:dyDescent="0.3">
      <c r="F32" s="7"/>
    </row>
    <row r="33" spans="1:1" x14ac:dyDescent="0.3">
      <c r="A33" s="14" t="s">
        <v>39</v>
      </c>
    </row>
  </sheetData>
  <sheetProtection algorithmName="SHA-512" hashValue="OxcHkpIqhkKR+IMr2o69N67WiBhVwWwqQVCg1OVHBBt0H92RYdaCPwuHdXUPPjP71bzVr3rF2M9VWIiTpx8Z0Q==" saltValue="Xhs3nwP7zPR39s/q/ZbRMQ==" spinCount="100000" sheet="1" objects="1" scenarios="1"/>
  <mergeCells count="15">
    <mergeCell ref="E25:F25"/>
    <mergeCell ref="E14:F14"/>
    <mergeCell ref="E17:F17"/>
    <mergeCell ref="E18:F18"/>
    <mergeCell ref="E19:F19"/>
    <mergeCell ref="E20:F20"/>
    <mergeCell ref="E21:F21"/>
    <mergeCell ref="E22:F22"/>
    <mergeCell ref="E23:F23"/>
    <mergeCell ref="E24:F24"/>
    <mergeCell ref="E26:F26"/>
    <mergeCell ref="E27:F27"/>
    <mergeCell ref="E28:F28"/>
    <mergeCell ref="E29:F29"/>
    <mergeCell ref="E30:F30"/>
  </mergeCells>
  <pageMargins left="0.7" right="0.7" top="0.75" bottom="0.75" header="0.3" footer="0.3"/>
  <pageSetup paperSize="9" scale="98" orientation="landscape"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03D80-27EB-4D3E-9F14-F1A1A2F946E3}">
  <sheetPr>
    <tabColor theme="9"/>
    <pageSetUpPr fitToPage="1"/>
  </sheetPr>
  <dimension ref="A1:H31"/>
  <sheetViews>
    <sheetView showRowColHeaders="0" workbookViewId="0">
      <selection activeCell="B10" sqref="B10"/>
    </sheetView>
  </sheetViews>
  <sheetFormatPr defaultRowHeight="14.4" x14ac:dyDescent="0.3"/>
  <cols>
    <col min="1" max="1" width="6.88671875" bestFit="1" customWidth="1"/>
    <col min="2" max="2" width="11.33203125" customWidth="1"/>
    <col min="3" max="3" width="10.6640625" customWidth="1"/>
    <col min="4" max="4" width="10.44140625" bestFit="1" customWidth="1"/>
    <col min="5" max="5" width="9.88671875" customWidth="1"/>
    <col min="6" max="6" width="70.6640625" bestFit="1" customWidth="1"/>
  </cols>
  <sheetData>
    <row r="1" spans="1:7" x14ac:dyDescent="0.3">
      <c r="B1" s="15" t="s">
        <v>43</v>
      </c>
    </row>
    <row r="3" spans="1:7" x14ac:dyDescent="0.3">
      <c r="B3" s="8"/>
    </row>
    <row r="4" spans="1:7" x14ac:dyDescent="0.3">
      <c r="B4" t="s">
        <v>30</v>
      </c>
      <c r="C4" s="36">
        <f>'Accounting Statement'!C10</f>
        <v>7081</v>
      </c>
      <c r="D4" t="s">
        <v>31</v>
      </c>
      <c r="E4" s="36">
        <f>'Accounting Statement'!D10</f>
        <v>7885.27</v>
      </c>
    </row>
    <row r="6" spans="1:7" x14ac:dyDescent="0.3">
      <c r="D6" t="s">
        <v>32</v>
      </c>
      <c r="E6" s="1">
        <f>E4-C4</f>
        <v>804.27000000000044</v>
      </c>
    </row>
    <row r="7" spans="1:7" x14ac:dyDescent="0.3">
      <c r="D7" t="s">
        <v>33</v>
      </c>
      <c r="E7" s="6">
        <f>IF(AND(C4=0,E4=0),0,IF(C4=0,1,IF(E4=0,-1,(E4-C4)/C4)))</f>
        <v>0.11358141505437092</v>
      </c>
      <c r="F7" t="str">
        <f>IF(E7&lt;-0.15,"yes explain",IF(E7&gt;0.15,"Yes explain","No explanation required"))</f>
        <v>No explanation required</v>
      </c>
    </row>
    <row r="9" spans="1:7" x14ac:dyDescent="0.3">
      <c r="B9" s="8" t="s">
        <v>34</v>
      </c>
    </row>
    <row r="10" spans="1:7" x14ac:dyDescent="0.3">
      <c r="B10" s="74" t="s">
        <v>44</v>
      </c>
    </row>
    <row r="11" spans="1:7" x14ac:dyDescent="0.3">
      <c r="B11" s="8"/>
    </row>
    <row r="12" spans="1:7" s="3" customFormat="1" ht="27.6" x14ac:dyDescent="0.3">
      <c r="B12" s="4" t="s">
        <v>35</v>
      </c>
      <c r="C12" s="4" t="s">
        <v>36</v>
      </c>
      <c r="D12" s="5" t="s">
        <v>32</v>
      </c>
      <c r="E12" s="90" t="s">
        <v>37</v>
      </c>
      <c r="F12" s="91"/>
    </row>
    <row r="13" spans="1:7" s="17" customFormat="1" x14ac:dyDescent="0.3">
      <c r="A13" s="16"/>
      <c r="B13" s="13"/>
      <c r="C13" s="13"/>
      <c r="D13" s="13">
        <f>C13-B13</f>
        <v>0</v>
      </c>
      <c r="E13" s="92"/>
      <c r="F13" s="93"/>
      <c r="G13" s="16"/>
    </row>
    <row r="14" spans="1:7" s="11" customFormat="1" x14ac:dyDescent="0.3">
      <c r="B14" s="12"/>
      <c r="C14" s="12"/>
      <c r="D14" s="13">
        <f t="shared" ref="D14:D27" si="0">C14-B14</f>
        <v>0</v>
      </c>
      <c r="E14" s="87"/>
      <c r="F14" s="88"/>
    </row>
    <row r="15" spans="1:7" s="11" customFormat="1" x14ac:dyDescent="0.3">
      <c r="B15" s="12"/>
      <c r="C15" s="12"/>
      <c r="D15" s="13">
        <f t="shared" si="0"/>
        <v>0</v>
      </c>
      <c r="E15" s="87"/>
      <c r="F15" s="88"/>
    </row>
    <row r="16" spans="1:7" s="11" customFormat="1" x14ac:dyDescent="0.3">
      <c r="B16" s="12"/>
      <c r="C16" s="12"/>
      <c r="D16" s="13">
        <f t="shared" si="0"/>
        <v>0</v>
      </c>
      <c r="E16" s="87"/>
      <c r="F16" s="88"/>
    </row>
    <row r="17" spans="1:8" s="11" customFormat="1" x14ac:dyDescent="0.3">
      <c r="B17" s="12"/>
      <c r="C17" s="12"/>
      <c r="D17" s="13">
        <f t="shared" si="0"/>
        <v>0</v>
      </c>
      <c r="E17" s="87"/>
      <c r="F17" s="88"/>
    </row>
    <row r="18" spans="1:8" s="11" customFormat="1" x14ac:dyDescent="0.3">
      <c r="B18" s="12"/>
      <c r="C18" s="12"/>
      <c r="D18" s="13">
        <f t="shared" si="0"/>
        <v>0</v>
      </c>
      <c r="E18" s="87"/>
      <c r="F18" s="88"/>
    </row>
    <row r="19" spans="1:8" s="11" customFormat="1" x14ac:dyDescent="0.3">
      <c r="B19" s="12"/>
      <c r="C19" s="12"/>
      <c r="D19" s="13">
        <f t="shared" si="0"/>
        <v>0</v>
      </c>
      <c r="E19" s="87"/>
      <c r="F19" s="88"/>
    </row>
    <row r="20" spans="1:8" s="11" customFormat="1" x14ac:dyDescent="0.3">
      <c r="B20" s="12"/>
      <c r="C20" s="12"/>
      <c r="D20" s="13">
        <f t="shared" si="0"/>
        <v>0</v>
      </c>
      <c r="E20" s="87"/>
      <c r="F20" s="88"/>
    </row>
    <row r="21" spans="1:8" s="11" customFormat="1" x14ac:dyDescent="0.3">
      <c r="B21" s="12"/>
      <c r="C21" s="12"/>
      <c r="D21" s="13">
        <f t="shared" si="0"/>
        <v>0</v>
      </c>
      <c r="E21" s="87"/>
      <c r="F21" s="88"/>
    </row>
    <row r="22" spans="1:8" s="11" customFormat="1" x14ac:dyDescent="0.3">
      <c r="B22" s="12"/>
      <c r="C22" s="12"/>
      <c r="D22" s="13">
        <f t="shared" si="0"/>
        <v>0</v>
      </c>
      <c r="E22" s="87"/>
      <c r="F22" s="88"/>
    </row>
    <row r="23" spans="1:8" s="11" customFormat="1" x14ac:dyDescent="0.3">
      <c r="B23" s="12"/>
      <c r="C23" s="12"/>
      <c r="D23" s="13">
        <f t="shared" si="0"/>
        <v>0</v>
      </c>
      <c r="E23" s="87"/>
      <c r="F23" s="88"/>
    </row>
    <row r="24" spans="1:8" s="11" customFormat="1" x14ac:dyDescent="0.3">
      <c r="B24" s="12"/>
      <c r="C24" s="12"/>
      <c r="D24" s="13">
        <f t="shared" si="0"/>
        <v>0</v>
      </c>
      <c r="E24" s="87"/>
      <c r="F24" s="88"/>
    </row>
    <row r="25" spans="1:8" s="11" customFormat="1" x14ac:dyDescent="0.3">
      <c r="B25" s="12"/>
      <c r="C25" s="12"/>
      <c r="D25" s="13">
        <f t="shared" si="0"/>
        <v>0</v>
      </c>
      <c r="E25" s="87"/>
      <c r="F25" s="88"/>
    </row>
    <row r="26" spans="1:8" s="11" customFormat="1" x14ac:dyDescent="0.3">
      <c r="B26" s="12"/>
      <c r="C26" s="12"/>
      <c r="D26" s="13">
        <f t="shared" si="0"/>
        <v>0</v>
      </c>
      <c r="E26" s="87"/>
      <c r="F26" s="88"/>
    </row>
    <row r="27" spans="1:8" s="11" customFormat="1" x14ac:dyDescent="0.3">
      <c r="B27" s="12"/>
      <c r="C27" s="12"/>
      <c r="D27" s="13">
        <f t="shared" si="0"/>
        <v>0</v>
      </c>
      <c r="E27" s="87"/>
      <c r="F27" s="88"/>
    </row>
    <row r="28" spans="1:8" x14ac:dyDescent="0.3">
      <c r="A28" s="9" t="s">
        <v>38</v>
      </c>
      <c r="B28" s="10">
        <f>SUM(B13:B27)</f>
        <v>0</v>
      </c>
      <c r="C28" s="10">
        <f>SUM(C13:C27)</f>
        <v>0</v>
      </c>
      <c r="D28" s="10">
        <f>SUM(D13:D27)</f>
        <v>0</v>
      </c>
      <c r="E28" s="89"/>
      <c r="F28" s="88"/>
      <c r="G28" s="7"/>
    </row>
    <row r="29" spans="1:8" x14ac:dyDescent="0.3">
      <c r="H29" s="2"/>
    </row>
    <row r="30" spans="1:8" x14ac:dyDescent="0.3">
      <c r="F30" s="7"/>
    </row>
    <row r="31" spans="1:8" x14ac:dyDescent="0.3">
      <c r="A31" s="14" t="s">
        <v>39</v>
      </c>
    </row>
  </sheetData>
  <sheetProtection algorithmName="SHA-512" hashValue="1JjhfNjLZQ7t0MxUALXEISeOUMxJmgUVjzV5C8IbYAvMnsIqoCNUrAczUoaADJnqbamWleV13GrV/ckeTW9uTA==" saltValue="5rYKftGQEOR/khA2t2TCsA==" spinCount="100000" sheet="1" objects="1" scenarios="1"/>
  <mergeCells count="17">
    <mergeCell ref="E23:F23"/>
    <mergeCell ref="E12:F12"/>
    <mergeCell ref="E13:F13"/>
    <mergeCell ref="E14:F14"/>
    <mergeCell ref="E15:F15"/>
    <mergeCell ref="E16:F16"/>
    <mergeCell ref="E17:F17"/>
    <mergeCell ref="E18:F18"/>
    <mergeCell ref="E19:F19"/>
    <mergeCell ref="E20:F20"/>
    <mergeCell ref="E21:F21"/>
    <mergeCell ref="E22:F22"/>
    <mergeCell ref="E24:F24"/>
    <mergeCell ref="E25:F25"/>
    <mergeCell ref="E26:F26"/>
    <mergeCell ref="E27:F27"/>
    <mergeCell ref="E28:F28"/>
  </mergeCells>
  <pageMargins left="0.7" right="0.7" top="0.75" bottom="0.75" header="0.3" footer="0.3"/>
  <pageSetup paperSize="9" scale="73" orientation="portrait" r:id="rId1"/>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93838-C612-4CEB-995A-D3986388D4E0}">
  <sheetPr>
    <tabColor theme="9"/>
    <pageSetUpPr fitToPage="1"/>
  </sheetPr>
  <dimension ref="A1:H30"/>
  <sheetViews>
    <sheetView showRowColHeaders="0" workbookViewId="0">
      <selection activeCell="D4" sqref="D4"/>
    </sheetView>
  </sheetViews>
  <sheetFormatPr defaultRowHeight="14.4" x14ac:dyDescent="0.3"/>
  <cols>
    <col min="1" max="1" width="6.88671875" bestFit="1" customWidth="1"/>
    <col min="2" max="2" width="11.33203125" customWidth="1"/>
    <col min="3" max="3" width="10.6640625" customWidth="1"/>
    <col min="4" max="4" width="10.44140625" bestFit="1" customWidth="1"/>
    <col min="5" max="5" width="9.88671875" customWidth="1"/>
    <col min="6" max="6" width="70.6640625" bestFit="1" customWidth="1"/>
  </cols>
  <sheetData>
    <row r="1" spans="1:7" x14ac:dyDescent="0.3">
      <c r="B1" s="15" t="s">
        <v>45</v>
      </c>
    </row>
    <row r="3" spans="1:7" x14ac:dyDescent="0.3">
      <c r="B3" s="8"/>
    </row>
    <row r="4" spans="1:7" x14ac:dyDescent="0.3">
      <c r="B4" t="s">
        <v>30</v>
      </c>
      <c r="C4" s="36">
        <f>'Accounting Statement'!C11</f>
        <v>0</v>
      </c>
      <c r="D4" t="s">
        <v>31</v>
      </c>
      <c r="E4" s="36">
        <f>'Accounting Statement'!D11</f>
        <v>0</v>
      </c>
    </row>
    <row r="6" spans="1:7" x14ac:dyDescent="0.3">
      <c r="D6" t="s">
        <v>32</v>
      </c>
      <c r="E6" s="1">
        <f>E4-C4</f>
        <v>0</v>
      </c>
    </row>
    <row r="7" spans="1:7" x14ac:dyDescent="0.3">
      <c r="D7" t="s">
        <v>33</v>
      </c>
      <c r="E7" s="6">
        <f>IF(AND(C4=0,E4=0),0,IF(C4=0,1,IF(E4=0,-1,(E4-C4)/C4)))</f>
        <v>0</v>
      </c>
      <c r="F7" t="str">
        <f>IF(E7&lt;-0.15,"yes explain",IF(E7&gt;0.15,"Yes explain","No explanation required"))</f>
        <v>No explanation required</v>
      </c>
    </row>
    <row r="9" spans="1:7" x14ac:dyDescent="0.3">
      <c r="B9" s="8" t="s">
        <v>34</v>
      </c>
    </row>
    <row r="10" spans="1:7" x14ac:dyDescent="0.3">
      <c r="B10" s="8"/>
    </row>
    <row r="11" spans="1:7" s="3" customFormat="1" ht="27.6" x14ac:dyDescent="0.3">
      <c r="B11" s="4" t="s">
        <v>35</v>
      </c>
      <c r="C11" s="4" t="s">
        <v>36</v>
      </c>
      <c r="D11" s="5" t="s">
        <v>32</v>
      </c>
      <c r="E11" s="90" t="s">
        <v>37</v>
      </c>
      <c r="F11" s="91"/>
    </row>
    <row r="12" spans="1:7" s="17" customFormat="1" x14ac:dyDescent="0.3">
      <c r="A12" s="16"/>
      <c r="B12" s="13"/>
      <c r="C12" s="13"/>
      <c r="D12" s="13">
        <f>C12-B12</f>
        <v>0</v>
      </c>
      <c r="E12" s="92"/>
      <c r="F12" s="93"/>
      <c r="G12" s="16"/>
    </row>
    <row r="13" spans="1:7" s="11" customFormat="1" x14ac:dyDescent="0.3">
      <c r="B13" s="12"/>
      <c r="C13" s="12"/>
      <c r="D13" s="13">
        <f t="shared" ref="D13:D26" si="0">C13-B13</f>
        <v>0</v>
      </c>
      <c r="E13" s="87"/>
      <c r="F13" s="88"/>
    </row>
    <row r="14" spans="1:7" s="11" customFormat="1" x14ac:dyDescent="0.3">
      <c r="B14" s="12"/>
      <c r="C14" s="12"/>
      <c r="D14" s="13">
        <f t="shared" si="0"/>
        <v>0</v>
      </c>
      <c r="E14" s="87"/>
      <c r="F14" s="88"/>
    </row>
    <row r="15" spans="1:7" s="11" customFormat="1" x14ac:dyDescent="0.3">
      <c r="B15" s="12"/>
      <c r="C15" s="12"/>
      <c r="D15" s="13">
        <f t="shared" si="0"/>
        <v>0</v>
      </c>
      <c r="E15" s="87"/>
      <c r="F15" s="88"/>
    </row>
    <row r="16" spans="1:7" s="11" customFormat="1" x14ac:dyDescent="0.3">
      <c r="B16" s="12"/>
      <c r="C16" s="12"/>
      <c r="D16" s="13">
        <f t="shared" si="0"/>
        <v>0</v>
      </c>
      <c r="E16" s="87"/>
      <c r="F16" s="88"/>
    </row>
    <row r="17" spans="1:8" s="11" customFormat="1" x14ac:dyDescent="0.3">
      <c r="B17" s="12"/>
      <c r="C17" s="12"/>
      <c r="D17" s="13">
        <f t="shared" si="0"/>
        <v>0</v>
      </c>
      <c r="E17" s="87"/>
      <c r="F17" s="88"/>
    </row>
    <row r="18" spans="1:8" s="11" customFormat="1" x14ac:dyDescent="0.3">
      <c r="B18" s="12"/>
      <c r="C18" s="12"/>
      <c r="D18" s="13">
        <f t="shared" si="0"/>
        <v>0</v>
      </c>
      <c r="E18" s="87"/>
      <c r="F18" s="88"/>
    </row>
    <row r="19" spans="1:8" s="11" customFormat="1" x14ac:dyDescent="0.3">
      <c r="B19" s="12"/>
      <c r="C19" s="12"/>
      <c r="D19" s="13">
        <f t="shared" si="0"/>
        <v>0</v>
      </c>
      <c r="E19" s="87"/>
      <c r="F19" s="88"/>
    </row>
    <row r="20" spans="1:8" s="11" customFormat="1" x14ac:dyDescent="0.3">
      <c r="B20" s="12"/>
      <c r="C20" s="12"/>
      <c r="D20" s="13">
        <f t="shared" si="0"/>
        <v>0</v>
      </c>
      <c r="E20" s="87"/>
      <c r="F20" s="88"/>
    </row>
    <row r="21" spans="1:8" s="11" customFormat="1" x14ac:dyDescent="0.3">
      <c r="B21" s="12"/>
      <c r="C21" s="12"/>
      <c r="D21" s="13">
        <f t="shared" si="0"/>
        <v>0</v>
      </c>
      <c r="E21" s="87"/>
      <c r="F21" s="88"/>
    </row>
    <row r="22" spans="1:8" s="11" customFormat="1" x14ac:dyDescent="0.3">
      <c r="B22" s="12"/>
      <c r="C22" s="12"/>
      <c r="D22" s="13">
        <f t="shared" si="0"/>
        <v>0</v>
      </c>
      <c r="E22" s="87"/>
      <c r="F22" s="88"/>
    </row>
    <row r="23" spans="1:8" s="11" customFormat="1" x14ac:dyDescent="0.3">
      <c r="B23" s="12"/>
      <c r="C23" s="12"/>
      <c r="D23" s="13">
        <f t="shared" si="0"/>
        <v>0</v>
      </c>
      <c r="E23" s="87"/>
      <c r="F23" s="88"/>
    </row>
    <row r="24" spans="1:8" s="11" customFormat="1" x14ac:dyDescent="0.3">
      <c r="B24" s="12"/>
      <c r="C24" s="12"/>
      <c r="D24" s="13">
        <f t="shared" si="0"/>
        <v>0</v>
      </c>
      <c r="E24" s="87"/>
      <c r="F24" s="88"/>
    </row>
    <row r="25" spans="1:8" s="11" customFormat="1" x14ac:dyDescent="0.3">
      <c r="B25" s="12"/>
      <c r="C25" s="12"/>
      <c r="D25" s="13">
        <f t="shared" si="0"/>
        <v>0</v>
      </c>
      <c r="E25" s="87"/>
      <c r="F25" s="88"/>
    </row>
    <row r="26" spans="1:8" s="11" customFormat="1" x14ac:dyDescent="0.3">
      <c r="B26" s="12"/>
      <c r="C26" s="12"/>
      <c r="D26" s="13">
        <f t="shared" si="0"/>
        <v>0</v>
      </c>
      <c r="E26" s="87"/>
      <c r="F26" s="88"/>
    </row>
    <row r="27" spans="1:8" x14ac:dyDescent="0.3">
      <c r="A27" s="9" t="s">
        <v>38</v>
      </c>
      <c r="B27" s="10">
        <f>SUM(B12:B26)</f>
        <v>0</v>
      </c>
      <c r="C27" s="10">
        <f>SUM(C12:C26)</f>
        <v>0</v>
      </c>
      <c r="D27" s="10">
        <f>SUM(D12:D26)</f>
        <v>0</v>
      </c>
      <c r="E27" s="89"/>
      <c r="F27" s="88"/>
      <c r="G27" s="7"/>
    </row>
    <row r="28" spans="1:8" x14ac:dyDescent="0.3">
      <c r="H28" s="2"/>
    </row>
    <row r="29" spans="1:8" x14ac:dyDescent="0.3">
      <c r="F29" s="7"/>
    </row>
    <row r="30" spans="1:8" x14ac:dyDescent="0.3">
      <c r="A30" s="14" t="s">
        <v>39</v>
      </c>
    </row>
  </sheetData>
  <sheetProtection algorithmName="SHA-512" hashValue="9xNKI+1iD40pwHLyN18CvP9Vp7tIgLUdmIg6tIgFy9YLjyziLyg3oRGBowwwP3NGXtSsiCl9kEDAj97aqyyyUA==" saltValue="GrV7ep4bxFSIRMyIn5FRcA==" spinCount="100000" sheet="1" objects="1" scenarios="1"/>
  <mergeCells count="17">
    <mergeCell ref="E22:F22"/>
    <mergeCell ref="E11:F11"/>
    <mergeCell ref="E12:F12"/>
    <mergeCell ref="E13:F13"/>
    <mergeCell ref="E14:F14"/>
    <mergeCell ref="E15:F15"/>
    <mergeCell ref="E16:F16"/>
    <mergeCell ref="E17:F17"/>
    <mergeCell ref="E18:F18"/>
    <mergeCell ref="E19:F19"/>
    <mergeCell ref="E20:F20"/>
    <mergeCell ref="E21:F21"/>
    <mergeCell ref="E23:F23"/>
    <mergeCell ref="E24:F24"/>
    <mergeCell ref="E25:F25"/>
    <mergeCell ref="E26:F26"/>
    <mergeCell ref="E27:F27"/>
  </mergeCells>
  <pageMargins left="0.7" right="0.7" top="0.75" bottom="0.75" header="0.3" footer="0.3"/>
  <pageSetup paperSize="9" scale="73" orientation="portrait" r:id="rId1"/>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FADFC-6470-43E2-982E-F378B14F7A14}">
  <sheetPr>
    <tabColor theme="4"/>
    <pageSetUpPr fitToPage="1"/>
  </sheetPr>
  <dimension ref="A1:H32"/>
  <sheetViews>
    <sheetView showGridLines="0" topLeftCell="A7" workbookViewId="0">
      <selection activeCell="F36" sqref="F36"/>
    </sheetView>
  </sheetViews>
  <sheetFormatPr defaultRowHeight="14.4" x14ac:dyDescent="0.3"/>
  <cols>
    <col min="1" max="1" width="6.88671875" bestFit="1" customWidth="1"/>
    <col min="2" max="2" width="11.33203125" customWidth="1"/>
    <col min="3" max="3" width="10.6640625" customWidth="1"/>
    <col min="4" max="4" width="10.44140625" bestFit="1" customWidth="1"/>
    <col min="5" max="5" width="9.88671875" customWidth="1"/>
    <col min="6" max="6" width="70.6640625" bestFit="1" customWidth="1"/>
    <col min="7" max="7" width="20.33203125" customWidth="1"/>
  </cols>
  <sheetData>
    <row r="1" spans="1:8" x14ac:dyDescent="0.3">
      <c r="B1" s="15" t="s">
        <v>46</v>
      </c>
    </row>
    <row r="3" spans="1:8" x14ac:dyDescent="0.3">
      <c r="B3" s="8"/>
    </row>
    <row r="4" spans="1:8" x14ac:dyDescent="0.3">
      <c r="B4" t="s">
        <v>30</v>
      </c>
      <c r="C4" s="36">
        <f>'Accounting Statement'!C12</f>
        <v>21335</v>
      </c>
      <c r="D4" t="s">
        <v>31</v>
      </c>
      <c r="E4" s="36">
        <f>'Accounting Statement'!D12</f>
        <v>114205.05</v>
      </c>
    </row>
    <row r="6" spans="1:8" x14ac:dyDescent="0.3">
      <c r="D6" t="s">
        <v>32</v>
      </c>
      <c r="E6" s="1">
        <f>E4-C4</f>
        <v>92870.05</v>
      </c>
    </row>
    <row r="7" spans="1:8" x14ac:dyDescent="0.3">
      <c r="D7" t="s">
        <v>33</v>
      </c>
      <c r="E7" s="6">
        <f>IF(AND(C4=0,E4=0),0,IF(C4=0,1,IF(E4=0,-1,(E4-C4)/C4)))</f>
        <v>4.3529435200374973</v>
      </c>
      <c r="F7" t="str">
        <f>IF(E7&lt;-0.15,"yes explain",IF(E7&gt;0.15,"Yes explain","No explanation required"))</f>
        <v>Yes explain</v>
      </c>
    </row>
    <row r="9" spans="1:8" x14ac:dyDescent="0.3">
      <c r="B9" s="8" t="s">
        <v>34</v>
      </c>
    </row>
    <row r="10" spans="1:8" ht="15" x14ac:dyDescent="0.35">
      <c r="B10" s="18" t="s">
        <v>47</v>
      </c>
    </row>
    <row r="11" spans="1:8" x14ac:dyDescent="0.3">
      <c r="B11" s="74" t="s">
        <v>42</v>
      </c>
    </row>
    <row r="12" spans="1:8" x14ac:dyDescent="0.3">
      <c r="B12" s="8"/>
    </row>
    <row r="13" spans="1:8" s="3" customFormat="1" ht="27.6" x14ac:dyDescent="0.3">
      <c r="B13" s="4" t="s">
        <v>35</v>
      </c>
      <c r="C13" s="4" t="s">
        <v>36</v>
      </c>
      <c r="D13" s="5" t="s">
        <v>32</v>
      </c>
      <c r="E13" s="90" t="s">
        <v>37</v>
      </c>
      <c r="F13" s="91"/>
      <c r="G13" s="90" t="s">
        <v>48</v>
      </c>
      <c r="H13" s="91"/>
    </row>
    <row r="14" spans="1:8" s="17" customFormat="1" x14ac:dyDescent="0.3">
      <c r="A14" s="16"/>
      <c r="B14" s="81">
        <v>751.52</v>
      </c>
      <c r="C14" s="81">
        <v>942.36</v>
      </c>
      <c r="D14" s="80">
        <f>C14-B14</f>
        <v>190.84000000000003</v>
      </c>
      <c r="E14" s="87" t="s">
        <v>74</v>
      </c>
      <c r="F14" s="94"/>
      <c r="G14" s="16"/>
    </row>
    <row r="15" spans="1:8" s="11" customFormat="1" x14ac:dyDescent="0.3">
      <c r="B15" s="81">
        <v>0</v>
      </c>
      <c r="C15" s="81">
        <v>175</v>
      </c>
      <c r="D15" s="72">
        <f t="shared" ref="D15:D28" si="0">C15-B15</f>
        <v>175</v>
      </c>
      <c r="E15" s="87" t="s">
        <v>70</v>
      </c>
      <c r="F15" s="88"/>
    </row>
    <row r="16" spans="1:8" s="11" customFormat="1" x14ac:dyDescent="0.3">
      <c r="B16" s="81">
        <v>300</v>
      </c>
      <c r="C16" s="81">
        <v>420</v>
      </c>
      <c r="D16" s="72">
        <f t="shared" si="0"/>
        <v>120</v>
      </c>
      <c r="E16" s="87" t="s">
        <v>71</v>
      </c>
      <c r="F16" s="88"/>
    </row>
    <row r="17" spans="1:8" s="11" customFormat="1" x14ac:dyDescent="0.3">
      <c r="B17" s="81">
        <v>264</v>
      </c>
      <c r="C17" s="81">
        <v>264</v>
      </c>
      <c r="D17" s="72">
        <f t="shared" si="0"/>
        <v>0</v>
      </c>
      <c r="E17" s="87" t="s">
        <v>72</v>
      </c>
      <c r="F17" s="88"/>
    </row>
    <row r="18" spans="1:8" s="11" customFormat="1" x14ac:dyDescent="0.3">
      <c r="B18" s="81">
        <v>279.99</v>
      </c>
      <c r="C18" s="81">
        <v>293.05</v>
      </c>
      <c r="D18" s="72">
        <f t="shared" si="0"/>
        <v>13.060000000000002</v>
      </c>
      <c r="E18" s="87" t="s">
        <v>73</v>
      </c>
      <c r="F18" s="88"/>
    </row>
    <row r="19" spans="1:8" s="11" customFormat="1" x14ac:dyDescent="0.3">
      <c r="B19" s="81">
        <v>374.9</v>
      </c>
      <c r="C19" s="81">
        <v>655.38</v>
      </c>
      <c r="D19" s="72">
        <f t="shared" si="0"/>
        <v>280.48</v>
      </c>
      <c r="E19" s="87" t="s">
        <v>75</v>
      </c>
      <c r="F19" s="88"/>
    </row>
    <row r="20" spans="1:8" s="11" customFormat="1" x14ac:dyDescent="0.3">
      <c r="B20" s="81">
        <v>38.11</v>
      </c>
      <c r="C20" s="81">
        <v>152.76</v>
      </c>
      <c r="D20" s="72">
        <f t="shared" si="0"/>
        <v>114.64999999999999</v>
      </c>
      <c r="E20" s="87" t="s">
        <v>76</v>
      </c>
      <c r="F20" s="88"/>
    </row>
    <row r="21" spans="1:8" s="11" customFormat="1" x14ac:dyDescent="0.3">
      <c r="B21" s="81">
        <v>9</v>
      </c>
      <c r="C21" s="81">
        <v>8.1</v>
      </c>
      <c r="D21" s="72">
        <f t="shared" si="0"/>
        <v>-0.90000000000000036</v>
      </c>
      <c r="E21" s="87" t="s">
        <v>77</v>
      </c>
      <c r="F21" s="88"/>
    </row>
    <row r="22" spans="1:8" s="11" customFormat="1" x14ac:dyDescent="0.3">
      <c r="B22" s="81">
        <v>351.2</v>
      </c>
      <c r="C22" s="81">
        <v>200</v>
      </c>
      <c r="D22" s="72">
        <f t="shared" si="0"/>
        <v>-151.19999999999999</v>
      </c>
      <c r="E22" s="87" t="s">
        <v>78</v>
      </c>
      <c r="F22" s="88"/>
    </row>
    <row r="23" spans="1:8" s="11" customFormat="1" x14ac:dyDescent="0.3">
      <c r="B23" s="81">
        <v>10373.23</v>
      </c>
      <c r="C23" s="81">
        <v>85544</v>
      </c>
      <c r="D23" s="72">
        <f t="shared" si="0"/>
        <v>75170.77</v>
      </c>
      <c r="E23" s="87" t="s">
        <v>79</v>
      </c>
      <c r="F23" s="88"/>
    </row>
    <row r="24" spans="1:8" s="11" customFormat="1" x14ac:dyDescent="0.3">
      <c r="B24" s="81">
        <v>6044.15</v>
      </c>
      <c r="C24" s="81">
        <v>6945.9</v>
      </c>
      <c r="D24" s="72">
        <f t="shared" si="0"/>
        <v>901.75</v>
      </c>
      <c r="E24" s="87" t="s">
        <v>80</v>
      </c>
      <c r="F24" s="88"/>
    </row>
    <row r="25" spans="1:8" s="11" customFormat="1" x14ac:dyDescent="0.3">
      <c r="B25" s="81">
        <v>1072.27</v>
      </c>
      <c r="C25" s="81">
        <v>18015.5</v>
      </c>
      <c r="D25" s="72">
        <f t="shared" si="0"/>
        <v>16943.23</v>
      </c>
      <c r="E25" s="87" t="s">
        <v>81</v>
      </c>
      <c r="F25" s="88"/>
    </row>
    <row r="26" spans="1:8" s="11" customFormat="1" x14ac:dyDescent="0.3">
      <c r="B26" s="81">
        <v>1188</v>
      </c>
      <c r="C26" s="81">
        <v>12</v>
      </c>
      <c r="D26" s="72">
        <f t="shared" si="0"/>
        <v>-1176</v>
      </c>
      <c r="E26" s="87" t="s">
        <v>82</v>
      </c>
      <c r="F26" s="88"/>
    </row>
    <row r="27" spans="1:8" s="11" customFormat="1" x14ac:dyDescent="0.3">
      <c r="B27" s="81">
        <v>285</v>
      </c>
      <c r="C27" s="81">
        <v>567</v>
      </c>
      <c r="D27" s="72">
        <f t="shared" si="0"/>
        <v>282</v>
      </c>
      <c r="E27" s="87" t="s">
        <v>83</v>
      </c>
      <c r="F27" s="88"/>
    </row>
    <row r="28" spans="1:8" s="11" customFormat="1" x14ac:dyDescent="0.3">
      <c r="B28" s="81">
        <v>10</v>
      </c>
      <c r="C28" s="81">
        <v>10</v>
      </c>
      <c r="D28" s="72">
        <f t="shared" si="0"/>
        <v>0</v>
      </c>
      <c r="E28" s="87" t="s">
        <v>117</v>
      </c>
      <c r="F28" s="88"/>
    </row>
    <row r="29" spans="1:8" x14ac:dyDescent="0.3">
      <c r="A29" s="9" t="s">
        <v>38</v>
      </c>
      <c r="B29" s="10">
        <f>SUM(B14:B28)</f>
        <v>21341.37</v>
      </c>
      <c r="C29" s="10">
        <f>SUM(C14:C28)</f>
        <v>114205.04999999999</v>
      </c>
      <c r="D29" s="73">
        <f>SUM(D14:D28)</f>
        <v>92863.679999999993</v>
      </c>
      <c r="E29" s="89"/>
      <c r="F29" s="88"/>
      <c r="G29" s="7"/>
    </row>
    <row r="30" spans="1:8" x14ac:dyDescent="0.3">
      <c r="H30" s="2"/>
    </row>
    <row r="31" spans="1:8" x14ac:dyDescent="0.3">
      <c r="F31" s="7"/>
    </row>
    <row r="32" spans="1:8" x14ac:dyDescent="0.3">
      <c r="A32" s="14" t="s">
        <v>39</v>
      </c>
    </row>
  </sheetData>
  <sheetProtection algorithmName="SHA-512" hashValue="5CnS7bwq9H9uCcY7zYiO2QXHfJHS/vuCtffqSpzSNBrNLsByO5PLw3ZpLDJNXQ4nMQxWS7ILJJdGCpSU6V8Mqw==" saltValue="Gv2pe6AQbhe4bDZKDljnfQ==" spinCount="100000" sheet="1" objects="1" scenarios="1"/>
  <mergeCells count="18">
    <mergeCell ref="E29:F29"/>
    <mergeCell ref="E24:F24"/>
    <mergeCell ref="E13:F13"/>
    <mergeCell ref="E14:F14"/>
    <mergeCell ref="E15:F15"/>
    <mergeCell ref="E16:F16"/>
    <mergeCell ref="E17:F17"/>
    <mergeCell ref="E18:F18"/>
    <mergeCell ref="E19:F19"/>
    <mergeCell ref="E20:F20"/>
    <mergeCell ref="E21:F21"/>
    <mergeCell ref="E22:F22"/>
    <mergeCell ref="E23:F23"/>
    <mergeCell ref="G13:H13"/>
    <mergeCell ref="E25:F25"/>
    <mergeCell ref="E26:F26"/>
    <mergeCell ref="E27:F27"/>
    <mergeCell ref="E28:F28"/>
  </mergeCells>
  <pageMargins left="0.7" right="0.7" top="0.75" bottom="0.75" header="0.3" footer="0.3"/>
  <pageSetup paperSize="9" scale="88" orientation="landscape" r:id="rId1"/>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45DD-14FF-4B6C-9816-262CF75739F0}">
  <sheetPr>
    <tabColor theme="4"/>
    <pageSetUpPr fitToPage="1"/>
  </sheetPr>
  <dimension ref="B1:G22"/>
  <sheetViews>
    <sheetView showGridLines="0" workbookViewId="0">
      <selection activeCell="F23" sqref="F23"/>
    </sheetView>
  </sheetViews>
  <sheetFormatPr defaultColWidth="9.109375" defaultRowHeight="14.4" x14ac:dyDescent="0.3"/>
  <cols>
    <col min="1" max="1" width="6.88671875" style="59" bestFit="1" customWidth="1"/>
    <col min="2" max="2" width="11.33203125" style="59" customWidth="1"/>
    <col min="3" max="3" width="10.6640625" style="59" customWidth="1"/>
    <col min="4" max="4" width="10.44140625" style="59" bestFit="1" customWidth="1"/>
    <col min="5" max="5" width="9.88671875" style="59" customWidth="1"/>
    <col min="6" max="6" width="12.5546875" style="59" customWidth="1"/>
    <col min="7" max="7" width="13.21875" style="59" customWidth="1"/>
    <col min="8" max="16384" width="9.109375" style="59"/>
  </cols>
  <sheetData>
    <row r="1" spans="2:7" x14ac:dyDescent="0.3">
      <c r="B1" s="62" t="s">
        <v>49</v>
      </c>
    </row>
    <row r="3" spans="2:7" x14ac:dyDescent="0.3">
      <c r="B3" s="60"/>
    </row>
    <row r="4" spans="2:7" x14ac:dyDescent="0.3">
      <c r="B4" s="59" t="s">
        <v>50</v>
      </c>
      <c r="C4" s="63">
        <f>'Accounting Statement'!D13</f>
        <v>53795.39</v>
      </c>
      <c r="D4" s="59" t="s">
        <v>51</v>
      </c>
      <c r="E4" s="63">
        <f>'Accounting Statement'!D8</f>
        <v>8442</v>
      </c>
    </row>
    <row r="6" spans="2:7" x14ac:dyDescent="0.3">
      <c r="D6" s="64"/>
    </row>
    <row r="7" spans="2:7" x14ac:dyDescent="0.3">
      <c r="E7" s="65"/>
    </row>
    <row r="8" spans="2:7" x14ac:dyDescent="0.3">
      <c r="E8" s="60" t="s">
        <v>52</v>
      </c>
      <c r="F8" s="60" t="s">
        <v>52</v>
      </c>
      <c r="G8" s="60" t="s">
        <v>52</v>
      </c>
    </row>
    <row r="9" spans="2:7" x14ac:dyDescent="0.3">
      <c r="B9" s="60" t="s">
        <v>53</v>
      </c>
    </row>
    <row r="10" spans="2:7" x14ac:dyDescent="0.3">
      <c r="C10" s="59" t="s">
        <v>84</v>
      </c>
      <c r="E10" s="83">
        <v>3025</v>
      </c>
    </row>
    <row r="11" spans="2:7" x14ac:dyDescent="0.3">
      <c r="C11" s="59" t="s">
        <v>77</v>
      </c>
      <c r="E11" s="83">
        <v>281.89999999999998</v>
      </c>
    </row>
    <row r="12" spans="2:7" x14ac:dyDescent="0.3">
      <c r="C12" s="59" t="s">
        <v>85</v>
      </c>
      <c r="E12" s="83">
        <v>225</v>
      </c>
    </row>
    <row r="13" spans="2:7" x14ac:dyDescent="0.3">
      <c r="C13" s="59" t="s">
        <v>86</v>
      </c>
      <c r="E13" s="83">
        <v>315.82</v>
      </c>
    </row>
    <row r="14" spans="2:7" x14ac:dyDescent="0.3">
      <c r="C14" s="59" t="s">
        <v>87</v>
      </c>
      <c r="E14" s="83">
        <v>1053</v>
      </c>
    </row>
    <row r="15" spans="2:7" x14ac:dyDescent="0.3">
      <c r="C15" s="59" t="s">
        <v>88</v>
      </c>
      <c r="E15" s="83">
        <v>42890.11</v>
      </c>
    </row>
    <row r="16" spans="2:7" x14ac:dyDescent="0.3">
      <c r="E16" s="59" t="s">
        <v>118</v>
      </c>
    </row>
    <row r="17" spans="2:7" x14ac:dyDescent="0.3">
      <c r="F17" s="61">
        <f>SUM(E10:E16)</f>
        <v>47790.83</v>
      </c>
    </row>
    <row r="19" spans="2:7" x14ac:dyDescent="0.3">
      <c r="B19" s="60" t="s">
        <v>54</v>
      </c>
      <c r="E19" s="83">
        <v>6004.56</v>
      </c>
    </row>
    <row r="20" spans="2:7" x14ac:dyDescent="0.3">
      <c r="F20" s="77">
        <f>E19</f>
        <v>6004.56</v>
      </c>
    </row>
    <row r="21" spans="2:7" ht="15" thickBot="1" x14ac:dyDescent="0.35">
      <c r="B21" s="60" t="s">
        <v>55</v>
      </c>
      <c r="G21" s="82">
        <f>SUM(F17+F20)</f>
        <v>53795.39</v>
      </c>
    </row>
    <row r="22" spans="2:7" ht="15" thickTop="1" x14ac:dyDescent="0.3"/>
  </sheetData>
  <sheetProtection algorithmName="SHA-512" hashValue="KdRaHGQ19N8VbgX6X3cdjkBK0CxiBmJsF9gSFirHVjPMF0tChGzvirKQkyiufTkZTemuvuZxVY30isfCefpbOg==" saltValue="zrzsdr0njeJ/cbingdyvTw==" spinCount="100000" sheet="1" objects="1" scenarios="1"/>
  <pageMargins left="0.7" right="0.7" top="0.75" bottom="0.75" header="0.3" footer="0.3"/>
  <pageSetup paperSize="9" orientation="landscape" r:id="rId1"/>
  <customProperties>
    <customPr name="OrphanNamesChecke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221A-D155-4F57-8165-8FD93BE21DA1}">
  <sheetPr>
    <tabColor theme="4"/>
    <pageSetUpPr fitToPage="1"/>
  </sheetPr>
  <dimension ref="A1:L54"/>
  <sheetViews>
    <sheetView showGridLines="0" workbookViewId="0">
      <selection activeCell="E36" sqref="E36"/>
    </sheetView>
  </sheetViews>
  <sheetFormatPr defaultRowHeight="14.4" x14ac:dyDescent="0.3"/>
  <cols>
    <col min="1" max="1" width="6.88671875" bestFit="1" customWidth="1"/>
    <col min="2" max="2" width="11.33203125" customWidth="1"/>
    <col min="3" max="3" width="10.6640625" customWidth="1"/>
    <col min="4" max="4" width="10.44140625" bestFit="1" customWidth="1"/>
    <col min="5" max="5" width="9.88671875" customWidth="1"/>
    <col min="6" max="6" width="70.6640625" bestFit="1" customWidth="1"/>
    <col min="7" max="7" width="69.21875" customWidth="1"/>
    <col min="8" max="8" width="13.6640625" customWidth="1"/>
  </cols>
  <sheetData>
    <row r="1" spans="1:8" x14ac:dyDescent="0.3">
      <c r="B1" s="15" t="s">
        <v>56</v>
      </c>
    </row>
    <row r="2" spans="1:8" x14ac:dyDescent="0.3">
      <c r="G2" s="98" t="s">
        <v>115</v>
      </c>
    </row>
    <row r="3" spans="1:8" x14ac:dyDescent="0.3">
      <c r="B3" s="8"/>
      <c r="G3" s="98"/>
    </row>
    <row r="4" spans="1:8" x14ac:dyDescent="0.3">
      <c r="B4" t="s">
        <v>30</v>
      </c>
      <c r="C4" s="36">
        <f>'Accounting Statement'!C16</f>
        <v>7456</v>
      </c>
      <c r="D4" t="s">
        <v>31</v>
      </c>
      <c r="E4" s="36">
        <f>'Accounting Statement'!D16</f>
        <v>13607</v>
      </c>
      <c r="G4" s="98"/>
    </row>
    <row r="5" spans="1:8" x14ac:dyDescent="0.3">
      <c r="G5" s="98"/>
    </row>
    <row r="6" spans="1:8" x14ac:dyDescent="0.3">
      <c r="D6" t="s">
        <v>32</v>
      </c>
      <c r="E6" s="1">
        <f>E4-C4</f>
        <v>6151</v>
      </c>
      <c r="G6" s="98"/>
    </row>
    <row r="7" spans="1:8" x14ac:dyDescent="0.3">
      <c r="D7" t="s">
        <v>33</v>
      </c>
      <c r="E7" s="6">
        <f>IF(AND(C4=0,E4=0),0,IF(C4=0,1,IF(E4=0,-1,(E4-C4)/C4)))</f>
        <v>0.82497317596566522</v>
      </c>
      <c r="F7" t="str">
        <f>IF(E7&lt;-0.15,"yes explain",IF(E7&gt;0.15,"Yes explain","No explanation required - unless there is a capital payment or receipt in excess of 15% of fixed assets"))</f>
        <v>Yes explain</v>
      </c>
      <c r="G7" s="98"/>
    </row>
    <row r="8" spans="1:8" x14ac:dyDescent="0.3">
      <c r="G8" s="98"/>
    </row>
    <row r="9" spans="1:8" x14ac:dyDescent="0.3">
      <c r="B9" s="8" t="s">
        <v>34</v>
      </c>
      <c r="G9" s="98"/>
    </row>
    <row r="10" spans="1:8" ht="15" x14ac:dyDescent="0.35">
      <c r="B10" s="19" t="s">
        <v>57</v>
      </c>
      <c r="G10" s="98"/>
    </row>
    <row r="11" spans="1:8" ht="15" x14ac:dyDescent="0.35">
      <c r="B11" s="18" t="s">
        <v>58</v>
      </c>
    </row>
    <row r="12" spans="1:8" s="3" customFormat="1" ht="26.25" customHeight="1" x14ac:dyDescent="0.3">
      <c r="B12" s="4" t="s">
        <v>35</v>
      </c>
      <c r="C12" s="4" t="s">
        <v>36</v>
      </c>
      <c r="D12" s="5" t="s">
        <v>32</v>
      </c>
      <c r="E12" s="90" t="s">
        <v>37</v>
      </c>
      <c r="F12" s="91"/>
      <c r="G12" s="70" t="s">
        <v>59</v>
      </c>
      <c r="H12" s="71" t="s">
        <v>60</v>
      </c>
    </row>
    <row r="13" spans="1:8" s="17" customFormat="1" x14ac:dyDescent="0.3">
      <c r="A13" s="16"/>
      <c r="B13" s="12">
        <v>180</v>
      </c>
      <c r="C13" s="12">
        <v>123</v>
      </c>
      <c r="D13" s="13">
        <f>C13-B13</f>
        <v>-57</v>
      </c>
      <c r="E13" s="87" t="s">
        <v>90</v>
      </c>
      <c r="F13" s="94" t="s">
        <v>90</v>
      </c>
      <c r="G13" s="16"/>
    </row>
    <row r="14" spans="1:8" s="11" customFormat="1" x14ac:dyDescent="0.3">
      <c r="B14" s="12">
        <v>210</v>
      </c>
      <c r="C14" s="12">
        <v>245</v>
      </c>
      <c r="D14" s="13">
        <f t="shared" ref="D14:D41" si="0">C14-B14</f>
        <v>35</v>
      </c>
      <c r="E14" s="87" t="s">
        <v>91</v>
      </c>
      <c r="F14" s="94" t="s">
        <v>91</v>
      </c>
    </row>
    <row r="15" spans="1:8" s="11" customFormat="1" x14ac:dyDescent="0.3">
      <c r="B15" s="12">
        <v>210</v>
      </c>
      <c r="C15" s="12">
        <v>245</v>
      </c>
      <c r="D15" s="13">
        <f t="shared" si="0"/>
        <v>35</v>
      </c>
      <c r="E15" s="87" t="s">
        <v>92</v>
      </c>
      <c r="F15" s="94" t="s">
        <v>92</v>
      </c>
    </row>
    <row r="16" spans="1:8" s="11" customFormat="1" x14ac:dyDescent="0.3">
      <c r="B16" s="12">
        <v>270</v>
      </c>
      <c r="C16" s="12">
        <v>418</v>
      </c>
      <c r="D16" s="13">
        <f t="shared" si="0"/>
        <v>148</v>
      </c>
      <c r="E16" s="87" t="s">
        <v>93</v>
      </c>
      <c r="F16" s="94" t="s">
        <v>93</v>
      </c>
    </row>
    <row r="17" spans="2:12" s="11" customFormat="1" x14ac:dyDescent="0.3">
      <c r="B17" s="12">
        <v>270</v>
      </c>
      <c r="C17" s="12">
        <v>418</v>
      </c>
      <c r="D17" s="13">
        <f t="shared" si="0"/>
        <v>148</v>
      </c>
      <c r="E17" s="87" t="s">
        <v>94</v>
      </c>
      <c r="F17" s="94" t="s">
        <v>94</v>
      </c>
    </row>
    <row r="18" spans="2:12" s="11" customFormat="1" x14ac:dyDescent="0.3">
      <c r="B18" s="12">
        <v>0</v>
      </c>
      <c r="C18" s="12">
        <v>572.9</v>
      </c>
      <c r="D18" s="13">
        <f t="shared" si="0"/>
        <v>572.9</v>
      </c>
      <c r="E18" s="87" t="s">
        <v>95</v>
      </c>
      <c r="F18" s="94" t="s">
        <v>95</v>
      </c>
      <c r="G18" s="11" t="s">
        <v>97</v>
      </c>
      <c r="L18" s="20"/>
    </row>
    <row r="19" spans="2:12" s="11" customFormat="1" x14ac:dyDescent="0.3">
      <c r="B19" s="12">
        <v>0</v>
      </c>
      <c r="C19" s="12">
        <v>660</v>
      </c>
      <c r="D19" s="13">
        <f t="shared" si="0"/>
        <v>660</v>
      </c>
      <c r="E19" s="87" t="s">
        <v>96</v>
      </c>
      <c r="F19" s="94" t="s">
        <v>96</v>
      </c>
      <c r="G19" s="11" t="s">
        <v>97</v>
      </c>
    </row>
    <row r="20" spans="2:12" s="11" customFormat="1" x14ac:dyDescent="0.3">
      <c r="B20" s="12">
        <v>2</v>
      </c>
      <c r="C20" s="12">
        <v>25</v>
      </c>
      <c r="D20" s="13">
        <f t="shared" si="0"/>
        <v>23</v>
      </c>
      <c r="E20" s="95" t="s">
        <v>98</v>
      </c>
      <c r="F20" s="97" t="s">
        <v>98</v>
      </c>
    </row>
    <row r="21" spans="2:12" s="11" customFormat="1" x14ac:dyDescent="0.3">
      <c r="B21" s="12">
        <v>1</v>
      </c>
      <c r="C21" s="12">
        <v>218.5</v>
      </c>
      <c r="D21" s="13">
        <f t="shared" si="0"/>
        <v>217.5</v>
      </c>
      <c r="E21" s="95" t="s">
        <v>99</v>
      </c>
      <c r="F21" s="97" t="s">
        <v>99</v>
      </c>
    </row>
    <row r="22" spans="2:12" s="11" customFormat="1" x14ac:dyDescent="0.3">
      <c r="B22" s="12">
        <v>1</v>
      </c>
      <c r="C22" s="12">
        <v>218.5</v>
      </c>
      <c r="D22" s="13">
        <f t="shared" si="0"/>
        <v>217.5</v>
      </c>
      <c r="E22" s="95" t="s">
        <v>99</v>
      </c>
      <c r="F22" s="97" t="s">
        <v>99</v>
      </c>
    </row>
    <row r="23" spans="2:12" s="11" customFormat="1" x14ac:dyDescent="0.3">
      <c r="B23" s="12">
        <v>1</v>
      </c>
      <c r="C23" s="12">
        <v>302.5</v>
      </c>
      <c r="D23" s="13">
        <f t="shared" si="0"/>
        <v>301.5</v>
      </c>
      <c r="E23" s="95" t="s">
        <v>99</v>
      </c>
      <c r="F23" s="97" t="s">
        <v>99</v>
      </c>
    </row>
    <row r="24" spans="2:12" s="11" customFormat="1" x14ac:dyDescent="0.3">
      <c r="B24" s="12">
        <v>1</v>
      </c>
      <c r="C24" s="12">
        <v>215</v>
      </c>
      <c r="D24" s="13">
        <f t="shared" si="0"/>
        <v>214</v>
      </c>
      <c r="E24" s="95" t="s">
        <v>99</v>
      </c>
      <c r="F24" s="97" t="s">
        <v>99</v>
      </c>
    </row>
    <row r="25" spans="2:12" s="11" customFormat="1" x14ac:dyDescent="0.3">
      <c r="B25" s="12">
        <v>1</v>
      </c>
      <c r="C25" s="12">
        <v>302.5</v>
      </c>
      <c r="D25" s="13">
        <f t="shared" si="0"/>
        <v>301.5</v>
      </c>
      <c r="E25" s="95" t="s">
        <v>99</v>
      </c>
      <c r="F25" s="97" t="s">
        <v>99</v>
      </c>
    </row>
    <row r="26" spans="2:12" s="11" customFormat="1" x14ac:dyDescent="0.3">
      <c r="B26" s="12">
        <v>0</v>
      </c>
      <c r="C26" s="12">
        <v>1203</v>
      </c>
      <c r="D26" s="13">
        <f t="shared" si="0"/>
        <v>1203</v>
      </c>
      <c r="E26" s="95" t="s">
        <v>100</v>
      </c>
      <c r="F26" s="97" t="s">
        <v>100</v>
      </c>
      <c r="G26" s="11" t="s">
        <v>97</v>
      </c>
    </row>
    <row r="27" spans="2:12" s="11" customFormat="1" x14ac:dyDescent="0.3">
      <c r="B27" s="12">
        <v>360</v>
      </c>
      <c r="C27" s="12">
        <v>800</v>
      </c>
      <c r="D27" s="13">
        <f t="shared" si="0"/>
        <v>440</v>
      </c>
      <c r="E27" s="95" t="s">
        <v>101</v>
      </c>
      <c r="F27" s="96" t="s">
        <v>101</v>
      </c>
    </row>
    <row r="28" spans="2:12" s="11" customFormat="1" x14ac:dyDescent="0.3">
      <c r="B28" s="12">
        <v>2250</v>
      </c>
      <c r="C28" s="12">
        <v>0</v>
      </c>
      <c r="D28" s="13">
        <f t="shared" si="0"/>
        <v>-2250</v>
      </c>
      <c r="E28" s="95" t="s">
        <v>102</v>
      </c>
      <c r="F28" s="96" t="s">
        <v>102</v>
      </c>
      <c r="G28" s="11" t="s">
        <v>113</v>
      </c>
    </row>
    <row r="29" spans="2:12" s="11" customFormat="1" x14ac:dyDescent="0.3">
      <c r="B29" s="12">
        <v>0</v>
      </c>
      <c r="C29" s="12">
        <v>2250</v>
      </c>
      <c r="D29" s="13">
        <f t="shared" si="0"/>
        <v>2250</v>
      </c>
      <c r="E29" s="95" t="s">
        <v>102</v>
      </c>
      <c r="F29" s="96" t="s">
        <v>102</v>
      </c>
      <c r="G29" s="11" t="s">
        <v>97</v>
      </c>
    </row>
    <row r="30" spans="2:12" s="11" customFormat="1" x14ac:dyDescent="0.3">
      <c r="B30" s="12">
        <v>1000</v>
      </c>
      <c r="C30" s="12">
        <v>1000</v>
      </c>
      <c r="D30" s="13">
        <f t="shared" si="0"/>
        <v>0</v>
      </c>
      <c r="E30" s="87" t="s">
        <v>103</v>
      </c>
      <c r="F30" s="88" t="s">
        <v>103</v>
      </c>
    </row>
    <row r="31" spans="2:12" s="11" customFormat="1" x14ac:dyDescent="0.3">
      <c r="B31" s="12">
        <v>1974</v>
      </c>
      <c r="C31" s="12">
        <v>1974</v>
      </c>
      <c r="D31" s="13">
        <f t="shared" si="0"/>
        <v>0</v>
      </c>
      <c r="E31" s="87" t="s">
        <v>104</v>
      </c>
      <c r="F31" s="88" t="s">
        <v>104</v>
      </c>
    </row>
    <row r="32" spans="2:12" s="11" customFormat="1" x14ac:dyDescent="0.3">
      <c r="B32" s="12">
        <v>0</v>
      </c>
      <c r="C32" s="12">
        <v>1720</v>
      </c>
      <c r="D32" s="13">
        <f t="shared" si="0"/>
        <v>1720</v>
      </c>
      <c r="E32" s="87" t="s">
        <v>105</v>
      </c>
      <c r="F32" s="88" t="s">
        <v>105</v>
      </c>
    </row>
    <row r="33" spans="1:8" s="11" customFormat="1" x14ac:dyDescent="0.3">
      <c r="B33" s="12">
        <v>500</v>
      </c>
      <c r="C33" s="12">
        <v>695.83</v>
      </c>
      <c r="D33" s="13">
        <f t="shared" si="0"/>
        <v>195.83000000000004</v>
      </c>
      <c r="E33" s="87" t="s">
        <v>106</v>
      </c>
      <c r="F33" s="88"/>
    </row>
    <row r="34" spans="1:8" s="11" customFormat="1" x14ac:dyDescent="0.3">
      <c r="B34" s="12">
        <v>75</v>
      </c>
      <c r="C34" s="12">
        <v>0</v>
      </c>
      <c r="D34" s="13">
        <f t="shared" si="0"/>
        <v>-75</v>
      </c>
      <c r="E34" s="75" t="s">
        <v>107</v>
      </c>
      <c r="F34" s="76"/>
      <c r="G34" s="11" t="s">
        <v>114</v>
      </c>
    </row>
    <row r="35" spans="1:8" s="11" customFormat="1" x14ac:dyDescent="0.3">
      <c r="B35" s="12">
        <v>30</v>
      </c>
      <c r="C35" s="12">
        <v>0</v>
      </c>
      <c r="D35" s="13">
        <f t="shared" si="0"/>
        <v>-30</v>
      </c>
      <c r="E35" s="75" t="s">
        <v>108</v>
      </c>
      <c r="F35" s="76"/>
      <c r="G35" s="11" t="s">
        <v>114</v>
      </c>
    </row>
    <row r="36" spans="1:8" s="11" customFormat="1" x14ac:dyDescent="0.3">
      <c r="B36" s="12">
        <v>20</v>
      </c>
      <c r="C36" s="12">
        <v>0</v>
      </c>
      <c r="D36" s="13">
        <f t="shared" si="0"/>
        <v>-20</v>
      </c>
      <c r="E36" s="75" t="s">
        <v>109</v>
      </c>
      <c r="F36" s="76"/>
      <c r="G36" s="11" t="s">
        <v>114</v>
      </c>
    </row>
    <row r="37" spans="1:8" s="11" customFormat="1" x14ac:dyDescent="0.3">
      <c r="B37" s="12">
        <v>90</v>
      </c>
      <c r="C37" s="12">
        <v>0</v>
      </c>
      <c r="D37" s="13">
        <f t="shared" si="0"/>
        <v>-90</v>
      </c>
      <c r="E37" s="75" t="s">
        <v>110</v>
      </c>
      <c r="F37" s="76"/>
      <c r="G37" s="11" t="s">
        <v>114</v>
      </c>
    </row>
    <row r="38" spans="1:8" s="11" customFormat="1" x14ac:dyDescent="0.3">
      <c r="B38" s="12">
        <v>10</v>
      </c>
      <c r="C38" s="12">
        <v>0</v>
      </c>
      <c r="D38" s="13">
        <f t="shared" si="0"/>
        <v>-10</v>
      </c>
      <c r="E38" s="75" t="s">
        <v>111</v>
      </c>
      <c r="F38" s="76"/>
      <c r="G38" s="11" t="s">
        <v>112</v>
      </c>
    </row>
    <row r="39" spans="1:8" s="11" customFormat="1" x14ac:dyDescent="0.3">
      <c r="B39" s="12"/>
      <c r="C39" s="12"/>
      <c r="D39" s="13"/>
      <c r="E39" s="75"/>
      <c r="F39" s="76"/>
    </row>
    <row r="40" spans="1:8" s="11" customFormat="1" x14ac:dyDescent="0.3">
      <c r="B40" s="12"/>
      <c r="C40" s="12"/>
      <c r="D40" s="13">
        <f t="shared" si="0"/>
        <v>0</v>
      </c>
      <c r="E40" s="87"/>
      <c r="F40" s="88"/>
    </row>
    <row r="41" spans="1:8" s="11" customFormat="1" x14ac:dyDescent="0.3">
      <c r="B41" s="12"/>
      <c r="C41" s="12"/>
      <c r="D41" s="13">
        <f t="shared" si="0"/>
        <v>0</v>
      </c>
      <c r="E41" s="87"/>
      <c r="F41" s="88"/>
    </row>
    <row r="42" spans="1:8" x14ac:dyDescent="0.3">
      <c r="A42" s="9" t="s">
        <v>38</v>
      </c>
      <c r="B42" s="10">
        <f>SUM(B13:B41)</f>
        <v>7456</v>
      </c>
      <c r="C42" s="10">
        <f>SUM(C13:C41)</f>
        <v>13606.73</v>
      </c>
      <c r="D42" s="10">
        <f>SUM(D13:D41)</f>
        <v>6150.73</v>
      </c>
      <c r="E42" s="89"/>
      <c r="F42" s="88"/>
      <c r="G42" s="7"/>
    </row>
    <row r="43" spans="1:8" x14ac:dyDescent="0.3">
      <c r="H43" s="2"/>
    </row>
    <row r="44" spans="1:8" x14ac:dyDescent="0.3">
      <c r="A44" s="14" t="s">
        <v>39</v>
      </c>
      <c r="F44" s="7"/>
    </row>
    <row r="46" spans="1:8" ht="15" x14ac:dyDescent="0.35">
      <c r="B46" s="18" t="s">
        <v>61</v>
      </c>
    </row>
    <row r="47" spans="1:8" x14ac:dyDescent="0.3">
      <c r="B47" t="s">
        <v>62</v>
      </c>
    </row>
    <row r="48" spans="1:8" x14ac:dyDescent="0.3">
      <c r="B48" t="s">
        <v>30</v>
      </c>
      <c r="C48" s="36">
        <f>'Accounting Statement'!C45</f>
        <v>0</v>
      </c>
      <c r="D48" t="s">
        <v>31</v>
      </c>
      <c r="E48" s="36">
        <f>'Accounting Statement'!D45</f>
        <v>0</v>
      </c>
    </row>
    <row r="50" spans="1:8" ht="28.8" x14ac:dyDescent="0.3">
      <c r="A50" s="3"/>
      <c r="B50" s="4" t="s">
        <v>35</v>
      </c>
      <c r="C50" s="4" t="s">
        <v>36</v>
      </c>
      <c r="D50" s="5" t="s">
        <v>32</v>
      </c>
      <c r="E50" s="90" t="s">
        <v>37</v>
      </c>
      <c r="F50" s="91"/>
      <c r="G50" s="70" t="s">
        <v>59</v>
      </c>
      <c r="H50" s="71" t="s">
        <v>60</v>
      </c>
    </row>
    <row r="51" spans="1:8" x14ac:dyDescent="0.3">
      <c r="A51" s="16"/>
      <c r="B51" s="13"/>
      <c r="C51" s="13"/>
      <c r="D51" s="13">
        <f>C51-B51</f>
        <v>0</v>
      </c>
      <c r="E51" s="92"/>
      <c r="F51" s="93"/>
      <c r="G51" s="16"/>
      <c r="H51" s="17"/>
    </row>
    <row r="52" spans="1:8" x14ac:dyDescent="0.3">
      <c r="A52" s="11"/>
      <c r="B52" s="12"/>
      <c r="C52" s="12"/>
      <c r="D52" s="13">
        <f t="shared" ref="D52:D53" si="1">C52-B52</f>
        <v>0</v>
      </c>
      <c r="E52" s="87"/>
      <c r="F52" s="88"/>
      <c r="G52" s="11"/>
      <c r="H52" s="11"/>
    </row>
    <row r="53" spans="1:8" x14ac:dyDescent="0.3">
      <c r="A53" s="11"/>
      <c r="B53" s="12"/>
      <c r="C53" s="12"/>
      <c r="D53" s="13">
        <f t="shared" si="1"/>
        <v>0</v>
      </c>
      <c r="E53" s="87"/>
      <c r="F53" s="88"/>
      <c r="G53" s="11"/>
      <c r="H53" s="11"/>
    </row>
    <row r="54" spans="1:8" x14ac:dyDescent="0.3">
      <c r="A54" s="9" t="s">
        <v>38</v>
      </c>
      <c r="B54" s="10">
        <f>SUM(B51:B53)</f>
        <v>0</v>
      </c>
      <c r="C54" s="10">
        <f>SUM(C51:C53)</f>
        <v>0</v>
      </c>
      <c r="D54" s="10">
        <f>SUM(D51:D53)</f>
        <v>0</v>
      </c>
      <c r="E54" s="89"/>
      <c r="F54" s="88"/>
      <c r="G54" s="7"/>
    </row>
  </sheetData>
  <sheetProtection algorithmName="SHA-512" hashValue="R1z3aNdaLBny2Hc+kRORxHZVHCUYRKfL0UDK84J400xMf7jgDGLYgS8Uo2Ksk7FrgYhKA4hIm+QD/29bjBhCAg==" saltValue="5et2orMi80Ki9O6WGVFO+w==" spinCount="100000" sheet="1" objects="1" scenarios="1"/>
  <mergeCells count="31">
    <mergeCell ref="E24:F24"/>
    <mergeCell ref="E25:F25"/>
    <mergeCell ref="E26:F26"/>
    <mergeCell ref="E29:F29"/>
    <mergeCell ref="G2:G10"/>
    <mergeCell ref="E31:F31"/>
    <mergeCell ref="E12:F12"/>
    <mergeCell ref="E13:F13"/>
    <mergeCell ref="E14:F14"/>
    <mergeCell ref="E15:F15"/>
    <mergeCell ref="E16:F16"/>
    <mergeCell ref="E17:F17"/>
    <mergeCell ref="E18:F18"/>
    <mergeCell ref="E19:F19"/>
    <mergeCell ref="E27:F27"/>
    <mergeCell ref="E28:F28"/>
    <mergeCell ref="E30:F30"/>
    <mergeCell ref="E20:F20"/>
    <mergeCell ref="E21:F21"/>
    <mergeCell ref="E22:F22"/>
    <mergeCell ref="E23:F23"/>
    <mergeCell ref="E32:F32"/>
    <mergeCell ref="E33:F33"/>
    <mergeCell ref="E40:F40"/>
    <mergeCell ref="E41:F41"/>
    <mergeCell ref="E42:F42"/>
    <mergeCell ref="E54:F54"/>
    <mergeCell ref="E53:F53"/>
    <mergeCell ref="E50:F50"/>
    <mergeCell ref="E51:F51"/>
    <mergeCell ref="E52:F52"/>
  </mergeCells>
  <pageMargins left="0.7" right="0.7" top="0.75" bottom="0.75" header="0.3" footer="0.3"/>
  <pageSetup paperSize="9" scale="59" orientation="landscape" r:id="rId1"/>
  <customProperties>
    <customPr name="OrphanNamesChecke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0B083-BAB5-4F60-9BA4-1813101D1082}">
  <sheetPr>
    <tabColor theme="9"/>
    <pageSetUpPr fitToPage="1"/>
  </sheetPr>
  <dimension ref="A1:H22"/>
  <sheetViews>
    <sheetView showGridLines="0" tabSelected="1" workbookViewId="0">
      <selection activeCell="E13" sqref="E13:F13"/>
    </sheetView>
  </sheetViews>
  <sheetFormatPr defaultRowHeight="14.4" x14ac:dyDescent="0.3"/>
  <cols>
    <col min="1" max="1" width="6.88671875" bestFit="1" customWidth="1"/>
    <col min="2" max="2" width="11.33203125" customWidth="1"/>
    <col min="3" max="3" width="10.6640625" customWidth="1"/>
    <col min="4" max="4" width="10.44140625" bestFit="1" customWidth="1"/>
    <col min="5" max="5" width="9.88671875" customWidth="1"/>
    <col min="6" max="6" width="70.6640625" bestFit="1" customWidth="1"/>
  </cols>
  <sheetData>
    <row r="1" spans="1:7" x14ac:dyDescent="0.3">
      <c r="B1" s="15" t="s">
        <v>63</v>
      </c>
    </row>
    <row r="3" spans="1:7" x14ac:dyDescent="0.3">
      <c r="B3" s="8"/>
    </row>
    <row r="4" spans="1:7" x14ac:dyDescent="0.3">
      <c r="B4" t="s">
        <v>30</v>
      </c>
      <c r="C4" s="36">
        <f>'Accounting Statement'!C17</f>
        <v>0</v>
      </c>
      <c r="D4" t="s">
        <v>31</v>
      </c>
      <c r="E4" s="36">
        <f>'Accounting Statement'!D17</f>
        <v>0</v>
      </c>
    </row>
    <row r="6" spans="1:7" x14ac:dyDescent="0.3">
      <c r="D6" t="s">
        <v>32</v>
      </c>
      <c r="E6" s="1">
        <f>F4-C4</f>
        <v>0</v>
      </c>
    </row>
    <row r="7" spans="1:7" x14ac:dyDescent="0.3">
      <c r="E7" s="6">
        <f>IF(AND(C4=0,E4=0),0,IF(C4=0,1,IF(E4=0,-1,(E4-C4)/C4)))</f>
        <v>0</v>
      </c>
      <c r="F7" t="str">
        <f>IF(D12&lt;-0.15,"yes explain",IF(D12&gt;0.15,"Yes explain","No explanation required"))</f>
        <v>No explanation required</v>
      </c>
    </row>
    <row r="9" spans="1:7" x14ac:dyDescent="0.3">
      <c r="B9" s="8" t="s">
        <v>34</v>
      </c>
    </row>
    <row r="10" spans="1:7" ht="15" x14ac:dyDescent="0.35">
      <c r="B10" s="18" t="s">
        <v>64</v>
      </c>
    </row>
    <row r="11" spans="1:7" s="3" customFormat="1" ht="27.6" x14ac:dyDescent="0.3">
      <c r="B11" s="4" t="s">
        <v>35</v>
      </c>
      <c r="C11" s="4" t="s">
        <v>36</v>
      </c>
      <c r="D11" s="5" t="s">
        <v>32</v>
      </c>
      <c r="E11" s="90" t="s">
        <v>37</v>
      </c>
      <c r="F11" s="91"/>
    </row>
    <row r="12" spans="1:7" s="17" customFormat="1" x14ac:dyDescent="0.3">
      <c r="A12" s="16"/>
      <c r="B12" s="13"/>
      <c r="C12" s="13"/>
      <c r="D12" s="13">
        <f>C12-B12</f>
        <v>0</v>
      </c>
      <c r="E12" s="92"/>
      <c r="F12" s="93"/>
      <c r="G12" s="16"/>
    </row>
    <row r="13" spans="1:7" s="11" customFormat="1" x14ac:dyDescent="0.3">
      <c r="B13" s="12"/>
      <c r="C13" s="12"/>
      <c r="D13" s="13">
        <f t="shared" ref="D13:D18" si="0">C13-B13</f>
        <v>0</v>
      </c>
      <c r="E13" s="87"/>
      <c r="F13" s="88"/>
    </row>
    <row r="14" spans="1:7" s="11" customFormat="1" x14ac:dyDescent="0.3">
      <c r="B14" s="12"/>
      <c r="C14" s="12"/>
      <c r="D14" s="13">
        <f t="shared" si="0"/>
        <v>0</v>
      </c>
      <c r="E14" s="87"/>
      <c r="F14" s="88"/>
    </row>
    <row r="15" spans="1:7" s="11" customFormat="1" x14ac:dyDescent="0.3">
      <c r="B15" s="12"/>
      <c r="C15" s="12"/>
      <c r="D15" s="13">
        <f t="shared" si="0"/>
        <v>0</v>
      </c>
      <c r="E15" s="87"/>
      <c r="F15" s="88"/>
    </row>
    <row r="16" spans="1:7" s="11" customFormat="1" x14ac:dyDescent="0.3">
      <c r="B16" s="12"/>
      <c r="C16" s="12"/>
      <c r="D16" s="13">
        <f t="shared" si="0"/>
        <v>0</v>
      </c>
      <c r="E16" s="87"/>
      <c r="F16" s="88"/>
    </row>
    <row r="17" spans="1:8" s="11" customFormat="1" x14ac:dyDescent="0.3">
      <c r="B17" s="12"/>
      <c r="C17" s="12"/>
      <c r="D17" s="13">
        <f t="shared" si="0"/>
        <v>0</v>
      </c>
      <c r="E17" s="87"/>
      <c r="F17" s="88"/>
    </row>
    <row r="18" spans="1:8" s="11" customFormat="1" x14ac:dyDescent="0.3">
      <c r="B18" s="12"/>
      <c r="C18" s="12"/>
      <c r="D18" s="13">
        <f t="shared" si="0"/>
        <v>0</v>
      </c>
      <c r="E18" s="87"/>
      <c r="F18" s="88"/>
    </row>
    <row r="19" spans="1:8" x14ac:dyDescent="0.3">
      <c r="A19" s="9" t="s">
        <v>38</v>
      </c>
      <c r="B19" s="10">
        <f>SUM(B12:B18)</f>
        <v>0</v>
      </c>
      <c r="C19" s="10">
        <f>SUM(C12:C18)</f>
        <v>0</v>
      </c>
      <c r="D19" s="10">
        <f>SUM(D12:D18)</f>
        <v>0</v>
      </c>
      <c r="E19" s="89"/>
      <c r="F19" s="88"/>
      <c r="G19" s="7"/>
    </row>
    <row r="20" spans="1:8" x14ac:dyDescent="0.3">
      <c r="H20" s="2"/>
    </row>
    <row r="21" spans="1:8" x14ac:dyDescent="0.3">
      <c r="F21" s="7"/>
    </row>
    <row r="22" spans="1:8" x14ac:dyDescent="0.3">
      <c r="A22" s="14" t="s">
        <v>39</v>
      </c>
    </row>
  </sheetData>
  <sheetProtection algorithmName="SHA-512" hashValue="FHsNYizOw17ntBIrjaRzHpYN5mlhnGs0RGSCMISbK+s2bCSDSTRw8cTwXpeNhuhANFZCSeoJdhTDjjI+Pem5UQ==" saltValue="MpO73H42fG0FyQQz8umB4g==" spinCount="100000" sheet="1" objects="1" scenarios="1"/>
  <mergeCells count="9">
    <mergeCell ref="E17:F17"/>
    <mergeCell ref="E18:F18"/>
    <mergeCell ref="E19:F19"/>
    <mergeCell ref="E14:F14"/>
    <mergeCell ref="E11:F11"/>
    <mergeCell ref="E12:F12"/>
    <mergeCell ref="E13:F13"/>
    <mergeCell ref="E15:F15"/>
    <mergeCell ref="E16:F16"/>
  </mergeCells>
  <pageMargins left="0.7" right="0.7" top="0.75" bottom="0.75" header="0.3" footer="0.3"/>
  <pageSetup paperSize="9" scale="73" orientation="portrait"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460E185F-155A-4A0D-81DB-4F839B431F71}">
  <ds:schemaRefs/>
</ds:datastoreItem>
</file>

<file path=customXml/itemProps2.xml><?xml version="1.0" encoding="utf-8"?>
<ds:datastoreItem xmlns:ds="http://schemas.openxmlformats.org/officeDocument/2006/customXml" ds:itemID="{3F1AD0D3-C2B2-41A7-8D84-5B6531929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Accounting Statement</vt:lpstr>
      <vt:lpstr>Box 2 Precept</vt:lpstr>
      <vt:lpstr>Box 3 Receipts</vt:lpstr>
      <vt:lpstr>Box 4 Staff costs</vt:lpstr>
      <vt:lpstr>Box 5 Loan repayments</vt:lpstr>
      <vt:lpstr>Box 6 Payments</vt:lpstr>
      <vt:lpstr>Reserves</vt:lpstr>
      <vt:lpstr>Box 9 Fixed assets</vt:lpstr>
      <vt:lpstr>Box 10 Borrowings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Paterson</dc:creator>
  <cp:keywords/>
  <dc:description/>
  <cp:lastModifiedBy>Falfield Parish Council J Carpenter, Clerk</cp:lastModifiedBy>
  <cp:revision/>
  <cp:lastPrinted>2024-04-04T06:57:56Z</cp:lastPrinted>
  <dcterms:created xsi:type="dcterms:W3CDTF">2023-03-10T09:35:56Z</dcterms:created>
  <dcterms:modified xsi:type="dcterms:W3CDTF">2024-06-10T08:14:08Z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bdouk</vt:lpwstr>
  </property>
  <property fmtid="{D5CDD505-2E9C-101B-9397-08002B2CF9AE}" pid="3" name="TemplafyTemplateId">
    <vt:lpwstr>638049558570502417</vt:lpwstr>
  </property>
  <property fmtid="{D5CDD505-2E9C-101B-9397-08002B2CF9AE}" pid="4" name="TemplafyUserProfileId">
    <vt:lpwstr>637877655583934326</vt:lpwstr>
  </property>
  <property fmtid="{D5CDD505-2E9C-101B-9397-08002B2CF9AE}" pid="5" name="TemplafyLanguageCode">
    <vt:lpwstr>en-GB</vt:lpwstr>
  </property>
  <property fmtid="{D5CDD505-2E9C-101B-9397-08002B2CF9AE}" pid="6" name="TemplafyFromBlank">
    <vt:bool>true</vt:bool>
  </property>
</Properties>
</file>